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Täidetavad tabelid\"/>
    </mc:Choice>
  </mc:AlternateContent>
  <xr:revisionPtr revIDLastSave="0" documentId="13_ncr:1_{ED2C5D08-396C-44A3-96AA-096B3ADA886A}" xr6:coauthVersionLast="45" xr6:coauthVersionMax="45" xr10:uidLastSave="{00000000-0000-0000-0000-000000000000}"/>
  <bookViews>
    <workbookView xWindow="7725" yWindow="1665" windowWidth="22845" windowHeight="12975" xr2:uid="{00000000-000D-0000-FFFF-FFFF00000000}"/>
  </bookViews>
  <sheets>
    <sheet name="Tarbimisse lubatud" sheetId="1" r:id="rId1"/>
    <sheet name="Tanklate jaemüük" sheetId="4" r:id="rId2"/>
    <sheet name="Hulgimüük" sheetId="3" r:id="rId3"/>
    <sheet name="diislikütus_maakond" sheetId="5" r:id="rId4"/>
    <sheet name="mootoribensiin_maakond" sheetId="6" r:id="rId5"/>
    <sheet name="Kaardid" sheetId="8" r:id="rId6"/>
  </sheets>
  <definedNames>
    <definedName name="_xlnm._FilterDatabase" localSheetId="1" hidden="1">'Tanklate jaemüük'!$B$5:$C$44</definedName>
    <definedName name="_xlnm._FilterDatabase" localSheetId="0" hidden="1">'Tarbimisse lubatud'!$B$5:$C$161</definedName>
    <definedName name="EMTA_kogus" localSheetId="1">'Tanklate jaemüük'!$V$6:$V$108</definedName>
    <definedName name="EMTA_kogus" localSheetId="0">'Tarbimisse lubatud'!$V$9:$V$238</definedName>
    <definedName name="Import" localSheetId="1">'Tanklate jaemüük'!$G$6:$G$108</definedName>
    <definedName name="Import" localSheetId="0">'Tarbimisse lubatud'!$G$9:$G$238</definedName>
    <definedName name="_xlnm.Print_Area" localSheetId="1">'Tanklate jaemüük'!$B$2:$AA$31</definedName>
    <definedName name="_xlnm.Print_Area" localSheetId="0">'Tarbimisse lubatud'!$B$2:$AG$148</definedName>
    <definedName name="tab">#REF!</definedName>
    <definedName name="Varu_kogus" localSheetId="1">'Tanklate jaemüük'!$E$6:$E$108</definedName>
    <definedName name="Varu_kogus" localSheetId="0">'Tarbimisse lubatud'!$E$9:$E$238</definedName>
    <definedName name="Varu_Liik" localSheetId="1">'Tanklate jaemüük'!$C$6:$C$108</definedName>
    <definedName name="Varu_Liik" localSheetId="0">'Tarbimisse lubatud'!$C$9:$C$238</definedName>
    <definedName name="vedelkütus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70" i="1" l="1"/>
  <c r="AA52" i="4" l="1"/>
  <c r="AA50" i="4"/>
  <c r="AA51" i="4"/>
  <c r="N46" i="4" l="1"/>
  <c r="F46" i="4"/>
  <c r="AA46" i="4" s="1"/>
  <c r="T57" i="4" l="1"/>
  <c r="M57" i="4"/>
  <c r="L57" i="4"/>
  <c r="E57" i="4"/>
  <c r="D57" i="4"/>
  <c r="U56" i="4"/>
  <c r="Y56" i="4" s="1"/>
  <c r="Z56" i="4" s="1"/>
  <c r="N56" i="4"/>
  <c r="F56" i="4"/>
  <c r="J56" i="4" s="1"/>
  <c r="K56" i="4" s="1"/>
  <c r="U55" i="4"/>
  <c r="Y55" i="4" s="1"/>
  <c r="Z55" i="4" s="1"/>
  <c r="N55" i="4"/>
  <c r="O55" i="4" s="1"/>
  <c r="F55" i="4"/>
  <c r="J55" i="4" s="1"/>
  <c r="K55" i="4" s="1"/>
  <c r="U54" i="4"/>
  <c r="Y54" i="4" s="1"/>
  <c r="Z54" i="4" s="1"/>
  <c r="N54" i="4"/>
  <c r="O54" i="4" s="1"/>
  <c r="F54" i="4"/>
  <c r="J54" i="4" s="1"/>
  <c r="K54" i="4" s="1"/>
  <c r="U53" i="4"/>
  <c r="Y53" i="4" s="1"/>
  <c r="Z53" i="4" s="1"/>
  <c r="N53" i="4"/>
  <c r="O53" i="4" s="1"/>
  <c r="F53" i="4"/>
  <c r="J53" i="4" s="1"/>
  <c r="K53" i="4" s="1"/>
  <c r="Y52" i="4"/>
  <c r="Z52" i="4" s="1"/>
  <c r="N52" i="4"/>
  <c r="O52" i="4" s="1"/>
  <c r="F52" i="4"/>
  <c r="J52" i="4" s="1"/>
  <c r="K52" i="4" s="1"/>
  <c r="Y51" i="4"/>
  <c r="Z51" i="4" s="1"/>
  <c r="N51" i="4"/>
  <c r="O51" i="4" s="1"/>
  <c r="F51" i="4"/>
  <c r="J51" i="4" s="1"/>
  <c r="K51" i="4" s="1"/>
  <c r="N50" i="4"/>
  <c r="F50" i="4"/>
  <c r="N49" i="4"/>
  <c r="F49" i="4"/>
  <c r="N48" i="4"/>
  <c r="F48" i="4"/>
  <c r="N47" i="4"/>
  <c r="F47" i="4"/>
  <c r="U45" i="4"/>
  <c r="N45" i="4"/>
  <c r="F45" i="4"/>
  <c r="AA174" i="1"/>
  <c r="U174" i="1"/>
  <c r="N174" i="1"/>
  <c r="M174" i="1"/>
  <c r="L174" i="1"/>
  <c r="E174" i="1"/>
  <c r="D174" i="1"/>
  <c r="AE173" i="1"/>
  <c r="AF173" i="1" s="1"/>
  <c r="AB173" i="1"/>
  <c r="Y173" i="1"/>
  <c r="Z173" i="1" s="1"/>
  <c r="V173" i="1"/>
  <c r="O173" i="1"/>
  <c r="F173" i="1"/>
  <c r="G173" i="1" s="1"/>
  <c r="AE172" i="1"/>
  <c r="AF172" i="1" s="1"/>
  <c r="AB172" i="1"/>
  <c r="Y172" i="1"/>
  <c r="Z172" i="1" s="1"/>
  <c r="V172" i="1"/>
  <c r="O172" i="1"/>
  <c r="F172" i="1"/>
  <c r="G172" i="1" s="1"/>
  <c r="AE171" i="1"/>
  <c r="AF171" i="1" s="1"/>
  <c r="AB171" i="1"/>
  <c r="Y171" i="1"/>
  <c r="Z171" i="1" s="1"/>
  <c r="V171" i="1"/>
  <c r="O171" i="1"/>
  <c r="F171" i="1"/>
  <c r="G171" i="1" s="1"/>
  <c r="AE170" i="1"/>
  <c r="AF170" i="1" s="1"/>
  <c r="AB170" i="1"/>
  <c r="Y170" i="1"/>
  <c r="Z170" i="1" s="1"/>
  <c r="V170" i="1"/>
  <c r="O170" i="1"/>
  <c r="F170" i="1"/>
  <c r="G170" i="1" s="1"/>
  <c r="AE169" i="1"/>
  <c r="AB169" i="1"/>
  <c r="Y169" i="1"/>
  <c r="V169" i="1"/>
  <c r="O169" i="1"/>
  <c r="F169" i="1"/>
  <c r="AE168" i="1"/>
  <c r="AB168" i="1"/>
  <c r="Y168" i="1"/>
  <c r="V168" i="1"/>
  <c r="O168" i="1"/>
  <c r="F168" i="1"/>
  <c r="AE167" i="1"/>
  <c r="AB167" i="1"/>
  <c r="Y167" i="1"/>
  <c r="V167" i="1"/>
  <c r="O167" i="1"/>
  <c r="F167" i="1"/>
  <c r="AE166" i="1"/>
  <c r="AB166" i="1"/>
  <c r="Y166" i="1"/>
  <c r="V166" i="1"/>
  <c r="O166" i="1"/>
  <c r="F166" i="1"/>
  <c r="AE165" i="1"/>
  <c r="AB165" i="1"/>
  <c r="Y165" i="1"/>
  <c r="V165" i="1"/>
  <c r="O165" i="1"/>
  <c r="F165" i="1"/>
  <c r="AE164" i="1"/>
  <c r="AB164" i="1"/>
  <c r="Y164" i="1"/>
  <c r="V164" i="1"/>
  <c r="O164" i="1"/>
  <c r="F164" i="1"/>
  <c r="AE163" i="1"/>
  <c r="AB163" i="1"/>
  <c r="Y163" i="1"/>
  <c r="V163" i="1"/>
  <c r="O163" i="1"/>
  <c r="F163" i="1"/>
  <c r="AE162" i="1"/>
  <c r="AC162" i="1"/>
  <c r="AB162" i="1"/>
  <c r="Y162" i="1"/>
  <c r="W162" i="1"/>
  <c r="W163" i="1" s="1"/>
  <c r="V162" i="1"/>
  <c r="O162" i="1"/>
  <c r="Q162" i="1" s="1"/>
  <c r="F162" i="1"/>
  <c r="AA48" i="4" l="1"/>
  <c r="AG164" i="1"/>
  <c r="AG166" i="1"/>
  <c r="AG168" i="1"/>
  <c r="AA47" i="4"/>
  <c r="AG163" i="1"/>
  <c r="AG165" i="1"/>
  <c r="AG167" i="1"/>
  <c r="AG169" i="1"/>
  <c r="G53" i="4"/>
  <c r="D8" i="3"/>
  <c r="AA49" i="4"/>
  <c r="E8" i="3"/>
  <c r="AG162" i="1"/>
  <c r="V51" i="4"/>
  <c r="V52" i="4"/>
  <c r="V53" i="4"/>
  <c r="V54" i="4"/>
  <c r="V55" i="4"/>
  <c r="V56" i="4"/>
  <c r="P45" i="4"/>
  <c r="P46" i="4" s="1"/>
  <c r="P47" i="4" s="1"/>
  <c r="G54" i="4"/>
  <c r="G51" i="4"/>
  <c r="G55" i="4"/>
  <c r="G52" i="4"/>
  <c r="G56" i="4"/>
  <c r="N57" i="4"/>
  <c r="H45" i="4"/>
  <c r="W45" i="4"/>
  <c r="AA45" i="4"/>
  <c r="H46" i="4"/>
  <c r="R51" i="4"/>
  <c r="S51" i="4" s="1"/>
  <c r="R52" i="4"/>
  <c r="S52" i="4" s="1"/>
  <c r="R53" i="4"/>
  <c r="S53" i="4" s="1"/>
  <c r="R54" i="4"/>
  <c r="S54" i="4" s="1"/>
  <c r="R55" i="4"/>
  <c r="S55" i="4" s="1"/>
  <c r="R56" i="4"/>
  <c r="S56" i="4" s="1"/>
  <c r="F57" i="4"/>
  <c r="O56" i="4"/>
  <c r="U57" i="4"/>
  <c r="Q163" i="1"/>
  <c r="S173" i="1"/>
  <c r="Q164" i="1"/>
  <c r="W164" i="1"/>
  <c r="AC163" i="1"/>
  <c r="F174" i="1"/>
  <c r="O174" i="1"/>
  <c r="F8" i="3" s="1"/>
  <c r="H162" i="1"/>
  <c r="J170" i="1"/>
  <c r="K170" i="1" s="1"/>
  <c r="J171" i="1"/>
  <c r="K171" i="1" s="1"/>
  <c r="J172" i="1"/>
  <c r="K172" i="1" s="1"/>
  <c r="J173" i="1"/>
  <c r="K173" i="1" s="1"/>
  <c r="AE21" i="5"/>
  <c r="AF21" i="5"/>
  <c r="AG21" i="5"/>
  <c r="AH21" i="5"/>
  <c r="AI21" i="5"/>
  <c r="AJ21" i="5"/>
  <c r="AE22" i="5"/>
  <c r="AF22" i="5"/>
  <c r="AG22" i="5"/>
  <c r="AH22" i="5"/>
  <c r="AI22" i="5"/>
  <c r="AJ22" i="5"/>
  <c r="AE23" i="5"/>
  <c r="AF23" i="5"/>
  <c r="AG23" i="5"/>
  <c r="AH23" i="5"/>
  <c r="AI23" i="5"/>
  <c r="AJ23" i="5"/>
  <c r="AE24" i="5"/>
  <c r="AF24" i="5"/>
  <c r="AG24" i="5"/>
  <c r="AH24" i="5"/>
  <c r="AI24" i="5"/>
  <c r="AJ24" i="5"/>
  <c r="AE25" i="5"/>
  <c r="AF25" i="5"/>
  <c r="AG25" i="5"/>
  <c r="AH25" i="5"/>
  <c r="AI25" i="5"/>
  <c r="AJ25" i="5"/>
  <c r="AE26" i="5"/>
  <c r="AF26" i="5"/>
  <c r="AG26" i="5"/>
  <c r="AH26" i="5"/>
  <c r="AI26" i="5"/>
  <c r="AJ26" i="5"/>
  <c r="AE27" i="5"/>
  <c r="AF27" i="5"/>
  <c r="AG27" i="5"/>
  <c r="AH27" i="5"/>
  <c r="AI27" i="5"/>
  <c r="AJ27" i="5"/>
  <c r="AE28" i="5"/>
  <c r="AF28" i="5"/>
  <c r="AG28" i="5"/>
  <c r="AH28" i="5"/>
  <c r="AI28" i="5"/>
  <c r="AJ28" i="5"/>
  <c r="AE29" i="5"/>
  <c r="AF29" i="5"/>
  <c r="AG29" i="5"/>
  <c r="AH29" i="5"/>
  <c r="AI29" i="5"/>
  <c r="AJ29" i="5"/>
  <c r="AE30" i="5"/>
  <c r="AF30" i="5"/>
  <c r="AG30" i="5"/>
  <c r="AH30" i="5"/>
  <c r="AI30" i="5"/>
  <c r="AJ30" i="5"/>
  <c r="AE31" i="5"/>
  <c r="AF31" i="5"/>
  <c r="AG31" i="5"/>
  <c r="AH31" i="5"/>
  <c r="AI31" i="5"/>
  <c r="AJ31" i="5"/>
  <c r="AE32" i="5"/>
  <c r="AF32" i="5"/>
  <c r="AG32" i="5"/>
  <c r="AH32" i="5"/>
  <c r="AI32" i="5"/>
  <c r="AJ32" i="5"/>
  <c r="AE33" i="5"/>
  <c r="AF33" i="5"/>
  <c r="AG33" i="5"/>
  <c r="AH33" i="5"/>
  <c r="AI33" i="5"/>
  <c r="AJ33" i="5"/>
  <c r="AE34" i="5"/>
  <c r="AF34" i="5"/>
  <c r="AG34" i="5"/>
  <c r="AH34" i="5"/>
  <c r="AI34" i="5"/>
  <c r="AJ34" i="5"/>
  <c r="AE35" i="5"/>
  <c r="AF35" i="5"/>
  <c r="AG35" i="5"/>
  <c r="AH35" i="5"/>
  <c r="AI35" i="5"/>
  <c r="AJ35" i="5"/>
  <c r="AN19" i="6"/>
  <c r="AN14" i="6" s="1"/>
  <c r="AE21" i="6"/>
  <c r="AF21" i="6"/>
  <c r="AG21" i="6"/>
  <c r="AH21" i="6"/>
  <c r="AI21" i="6"/>
  <c r="AJ21" i="6"/>
  <c r="AE22" i="6"/>
  <c r="AF22" i="6"/>
  <c r="AG22" i="6"/>
  <c r="AH22" i="6"/>
  <c r="AI22" i="6"/>
  <c r="AJ22" i="6"/>
  <c r="AE23" i="6"/>
  <c r="AF23" i="6"/>
  <c r="AG23" i="6"/>
  <c r="AH23" i="6"/>
  <c r="AI23" i="6"/>
  <c r="AJ23" i="6"/>
  <c r="AE24" i="6"/>
  <c r="AF24" i="6"/>
  <c r="AG24" i="6"/>
  <c r="AH24" i="6"/>
  <c r="AI24" i="6"/>
  <c r="AJ24" i="6"/>
  <c r="AE25" i="6"/>
  <c r="AF25" i="6"/>
  <c r="AG25" i="6"/>
  <c r="AH25" i="6"/>
  <c r="AI25" i="6"/>
  <c r="AJ25" i="6"/>
  <c r="AE26" i="6"/>
  <c r="AF26" i="6"/>
  <c r="AG26" i="6"/>
  <c r="AH26" i="6"/>
  <c r="AI26" i="6"/>
  <c r="AJ26" i="6"/>
  <c r="AE27" i="6"/>
  <c r="AF27" i="6"/>
  <c r="AG27" i="6"/>
  <c r="AH27" i="6"/>
  <c r="AI27" i="6"/>
  <c r="AJ27" i="6"/>
  <c r="AE28" i="6"/>
  <c r="AF28" i="6"/>
  <c r="AG28" i="6"/>
  <c r="AH28" i="6"/>
  <c r="AI28" i="6"/>
  <c r="AJ28" i="6"/>
  <c r="AE29" i="6"/>
  <c r="AF29" i="6"/>
  <c r="AG29" i="6"/>
  <c r="AH29" i="6"/>
  <c r="AI29" i="6"/>
  <c r="AJ29" i="6"/>
  <c r="AE30" i="6"/>
  <c r="AF30" i="6"/>
  <c r="AG30" i="6"/>
  <c r="AH30" i="6"/>
  <c r="AI30" i="6"/>
  <c r="AJ30" i="6"/>
  <c r="AE31" i="6"/>
  <c r="AF31" i="6"/>
  <c r="AG31" i="6"/>
  <c r="AH31" i="6"/>
  <c r="AI31" i="6"/>
  <c r="AJ31" i="6"/>
  <c r="AE32" i="6"/>
  <c r="AF32" i="6"/>
  <c r="AG32" i="6"/>
  <c r="AH32" i="6"/>
  <c r="AI32" i="6"/>
  <c r="AJ32" i="6"/>
  <c r="AE33" i="6"/>
  <c r="AF33" i="6"/>
  <c r="AG33" i="6"/>
  <c r="AH33" i="6"/>
  <c r="AI33" i="6"/>
  <c r="AJ33" i="6"/>
  <c r="AE34" i="6"/>
  <c r="AF34" i="6"/>
  <c r="AG34" i="6"/>
  <c r="AH34" i="6"/>
  <c r="AI34" i="6"/>
  <c r="AJ34" i="6"/>
  <c r="AE35" i="6"/>
  <c r="AF35" i="6"/>
  <c r="AG35" i="6"/>
  <c r="AH35" i="6"/>
  <c r="AI35" i="6"/>
  <c r="AJ35" i="6"/>
  <c r="AG174" i="1" l="1"/>
  <c r="C8" i="3"/>
  <c r="AA57" i="4"/>
  <c r="H47" i="4"/>
  <c r="AC45" i="4"/>
  <c r="P48" i="4"/>
  <c r="AB56" i="4"/>
  <c r="AE56" i="4"/>
  <c r="AF56" i="4" s="1"/>
  <c r="AB55" i="4"/>
  <c r="AE55" i="4"/>
  <c r="AF55" i="4" s="1"/>
  <c r="AB54" i="4"/>
  <c r="AE54" i="4"/>
  <c r="AF54" i="4" s="1"/>
  <c r="AB53" i="4"/>
  <c r="AE53" i="4"/>
  <c r="AF53" i="4" s="1"/>
  <c r="AB52" i="4"/>
  <c r="AE52" i="4"/>
  <c r="AF52" i="4" s="1"/>
  <c r="AB51" i="4"/>
  <c r="AE51" i="4"/>
  <c r="AF51" i="4" s="1"/>
  <c r="W46" i="4"/>
  <c r="AC164" i="1"/>
  <c r="H163" i="1"/>
  <c r="W165" i="1"/>
  <c r="AI162" i="1"/>
  <c r="AI163" i="1" s="1"/>
  <c r="Q165" i="1"/>
  <c r="AK173" i="1"/>
  <c r="AN3" i="6"/>
  <c r="AC46" i="4" l="1"/>
  <c r="G8" i="3"/>
  <c r="AC47" i="4"/>
  <c r="W47" i="4"/>
  <c r="P49" i="4"/>
  <c r="H48" i="4"/>
  <c r="AI164" i="1"/>
  <c r="Q166" i="1"/>
  <c r="W166" i="1"/>
  <c r="H164" i="1"/>
  <c r="AC165" i="1"/>
  <c r="F41" i="4"/>
  <c r="AC48" i="4" l="1"/>
  <c r="H49" i="4"/>
  <c r="W48" i="4"/>
  <c r="P50" i="4"/>
  <c r="Q167" i="1"/>
  <c r="AC166" i="1"/>
  <c r="AI165" i="1"/>
  <c r="H165" i="1"/>
  <c r="W167" i="1"/>
  <c r="AN19" i="5"/>
  <c r="AN3" i="5" s="1"/>
  <c r="AM19" i="5"/>
  <c r="AM4" i="5" s="1"/>
  <c r="AL19" i="5"/>
  <c r="AL4" i="5" s="1"/>
  <c r="AN12" i="5"/>
  <c r="AN17" i="5"/>
  <c r="AM5" i="5"/>
  <c r="AN5" i="6"/>
  <c r="AM19" i="6"/>
  <c r="AM4" i="6" s="1"/>
  <c r="AL19" i="6"/>
  <c r="AL6" i="6" s="1"/>
  <c r="Y35" i="6"/>
  <c r="X35" i="6"/>
  <c r="W35" i="6"/>
  <c r="V35" i="6"/>
  <c r="U35" i="6"/>
  <c r="T35" i="6"/>
  <c r="S35" i="6"/>
  <c r="R35" i="6"/>
  <c r="Q35" i="6"/>
  <c r="P35" i="6"/>
  <c r="O35" i="6"/>
  <c r="N35" i="6"/>
  <c r="AD35" i="6"/>
  <c r="AC35" i="6"/>
  <c r="AB35" i="6"/>
  <c r="AA35" i="6"/>
  <c r="Z35" i="6"/>
  <c r="Y34" i="6"/>
  <c r="X34" i="6"/>
  <c r="W34" i="6"/>
  <c r="V34" i="6"/>
  <c r="U34" i="6"/>
  <c r="T34" i="6"/>
  <c r="S34" i="6"/>
  <c r="R34" i="6"/>
  <c r="Q34" i="6"/>
  <c r="P34" i="6"/>
  <c r="O34" i="6"/>
  <c r="N34" i="6"/>
  <c r="AD34" i="6"/>
  <c r="AC34" i="6"/>
  <c r="AB34" i="6"/>
  <c r="AA34" i="6"/>
  <c r="Z34" i="6"/>
  <c r="Y33" i="6"/>
  <c r="X33" i="6"/>
  <c r="W33" i="6"/>
  <c r="V33" i="6"/>
  <c r="U33" i="6"/>
  <c r="T33" i="6"/>
  <c r="S33" i="6"/>
  <c r="R33" i="6"/>
  <c r="Q33" i="6"/>
  <c r="P33" i="6"/>
  <c r="O33" i="6"/>
  <c r="N33" i="6"/>
  <c r="AD33" i="6"/>
  <c r="AC33" i="6"/>
  <c r="AB33" i="6"/>
  <c r="AA33" i="6"/>
  <c r="Z33" i="6"/>
  <c r="Y32" i="6"/>
  <c r="X32" i="6"/>
  <c r="W32" i="6"/>
  <c r="V32" i="6"/>
  <c r="U32" i="6"/>
  <c r="T32" i="6"/>
  <c r="S32" i="6"/>
  <c r="R32" i="6"/>
  <c r="Q32" i="6"/>
  <c r="P32" i="6"/>
  <c r="O32" i="6"/>
  <c r="N32" i="6"/>
  <c r="AD32" i="6"/>
  <c r="AC32" i="6"/>
  <c r="AB32" i="6"/>
  <c r="AA32" i="6"/>
  <c r="Z32" i="6"/>
  <c r="Y31" i="6"/>
  <c r="X31" i="6"/>
  <c r="W31" i="6"/>
  <c r="V31" i="6"/>
  <c r="U31" i="6"/>
  <c r="T31" i="6"/>
  <c r="S31" i="6"/>
  <c r="R31" i="6"/>
  <c r="Q31" i="6"/>
  <c r="P31" i="6"/>
  <c r="O31" i="6"/>
  <c r="N31" i="6"/>
  <c r="AD31" i="6"/>
  <c r="AC31" i="6"/>
  <c r="AB31" i="6"/>
  <c r="AA31" i="6"/>
  <c r="Z31" i="6"/>
  <c r="Y30" i="6"/>
  <c r="X30" i="6"/>
  <c r="W30" i="6"/>
  <c r="V30" i="6"/>
  <c r="U30" i="6"/>
  <c r="T30" i="6"/>
  <c r="S30" i="6"/>
  <c r="R30" i="6"/>
  <c r="Q30" i="6"/>
  <c r="P30" i="6"/>
  <c r="O30" i="6"/>
  <c r="N30" i="6"/>
  <c r="AD30" i="6"/>
  <c r="AC30" i="6"/>
  <c r="AB30" i="6"/>
  <c r="AA30" i="6"/>
  <c r="Z30" i="6"/>
  <c r="Y29" i="6"/>
  <c r="X29" i="6"/>
  <c r="W29" i="6"/>
  <c r="V29" i="6"/>
  <c r="U29" i="6"/>
  <c r="T29" i="6"/>
  <c r="S29" i="6"/>
  <c r="R29" i="6"/>
  <c r="Q29" i="6"/>
  <c r="P29" i="6"/>
  <c r="O29" i="6"/>
  <c r="N29" i="6"/>
  <c r="AD29" i="6"/>
  <c r="AC29" i="6"/>
  <c r="AB29" i="6"/>
  <c r="AA29" i="6"/>
  <c r="Z29" i="6"/>
  <c r="Y28" i="6"/>
  <c r="X28" i="6"/>
  <c r="W28" i="6"/>
  <c r="V28" i="6"/>
  <c r="U28" i="6"/>
  <c r="T28" i="6"/>
  <c r="S28" i="6"/>
  <c r="R28" i="6"/>
  <c r="Q28" i="6"/>
  <c r="P28" i="6"/>
  <c r="O28" i="6"/>
  <c r="N28" i="6"/>
  <c r="AD28" i="6"/>
  <c r="AC28" i="6"/>
  <c r="AB28" i="6"/>
  <c r="AA28" i="6"/>
  <c r="Z28" i="6"/>
  <c r="Y27" i="6"/>
  <c r="X27" i="6"/>
  <c r="W27" i="6"/>
  <c r="V27" i="6"/>
  <c r="U27" i="6"/>
  <c r="T27" i="6"/>
  <c r="S27" i="6"/>
  <c r="R27" i="6"/>
  <c r="Q27" i="6"/>
  <c r="P27" i="6"/>
  <c r="O27" i="6"/>
  <c r="N27" i="6"/>
  <c r="AD27" i="6"/>
  <c r="AC27" i="6"/>
  <c r="AB27" i="6"/>
  <c r="AA27" i="6"/>
  <c r="Z27" i="6"/>
  <c r="Y26" i="6"/>
  <c r="X26" i="6"/>
  <c r="W26" i="6"/>
  <c r="V26" i="6"/>
  <c r="U26" i="6"/>
  <c r="T26" i="6"/>
  <c r="S26" i="6"/>
  <c r="R26" i="6"/>
  <c r="Q26" i="6"/>
  <c r="P26" i="6"/>
  <c r="O26" i="6"/>
  <c r="N26" i="6"/>
  <c r="AD26" i="6"/>
  <c r="AC26" i="6"/>
  <c r="AB26" i="6"/>
  <c r="AA26" i="6"/>
  <c r="Z26" i="6"/>
  <c r="Y25" i="6"/>
  <c r="X25" i="6"/>
  <c r="W25" i="6"/>
  <c r="V25" i="6"/>
  <c r="U25" i="6"/>
  <c r="T25" i="6"/>
  <c r="S25" i="6"/>
  <c r="R25" i="6"/>
  <c r="Q25" i="6"/>
  <c r="P25" i="6"/>
  <c r="O25" i="6"/>
  <c r="N25" i="6"/>
  <c r="AD25" i="6"/>
  <c r="AC25" i="6"/>
  <c r="AB25" i="6"/>
  <c r="AA25" i="6"/>
  <c r="Z25" i="6"/>
  <c r="Y24" i="6"/>
  <c r="X24" i="6"/>
  <c r="W24" i="6"/>
  <c r="V24" i="6"/>
  <c r="U24" i="6"/>
  <c r="T24" i="6"/>
  <c r="S24" i="6"/>
  <c r="R24" i="6"/>
  <c r="Q24" i="6"/>
  <c r="P24" i="6"/>
  <c r="O24" i="6"/>
  <c r="N24" i="6"/>
  <c r="AD24" i="6"/>
  <c r="AC24" i="6"/>
  <c r="AB24" i="6"/>
  <c r="AA24" i="6"/>
  <c r="Z24" i="6"/>
  <c r="Y23" i="6"/>
  <c r="X23" i="6"/>
  <c r="W23" i="6"/>
  <c r="V23" i="6"/>
  <c r="U23" i="6"/>
  <c r="T23" i="6"/>
  <c r="S23" i="6"/>
  <c r="R23" i="6"/>
  <c r="Q23" i="6"/>
  <c r="P23" i="6"/>
  <c r="O23" i="6"/>
  <c r="N23" i="6"/>
  <c r="AD23" i="6"/>
  <c r="AC23" i="6"/>
  <c r="AB23" i="6"/>
  <c r="AA23" i="6"/>
  <c r="Z23" i="6"/>
  <c r="Y22" i="6"/>
  <c r="X22" i="6"/>
  <c r="W22" i="6"/>
  <c r="V22" i="6"/>
  <c r="U22" i="6"/>
  <c r="T22" i="6"/>
  <c r="S22" i="6"/>
  <c r="R22" i="6"/>
  <c r="Q22" i="6"/>
  <c r="P22" i="6"/>
  <c r="O22" i="6"/>
  <c r="N22" i="6"/>
  <c r="AD22" i="6"/>
  <c r="AC22" i="6"/>
  <c r="AB22" i="6"/>
  <c r="AA22" i="6"/>
  <c r="Z22" i="6"/>
  <c r="Y21" i="6"/>
  <c r="X21" i="6"/>
  <c r="W21" i="6"/>
  <c r="V21" i="6"/>
  <c r="U21" i="6"/>
  <c r="T21" i="6"/>
  <c r="S21" i="6"/>
  <c r="R21" i="6"/>
  <c r="Q21" i="6"/>
  <c r="P21" i="6"/>
  <c r="O21" i="6"/>
  <c r="N21" i="6"/>
  <c r="AD21" i="6"/>
  <c r="AC21" i="6"/>
  <c r="AB21" i="6"/>
  <c r="AA21" i="6"/>
  <c r="Z21" i="6"/>
  <c r="Y35" i="5"/>
  <c r="X35" i="5"/>
  <c r="W35" i="5"/>
  <c r="V35" i="5"/>
  <c r="U35" i="5"/>
  <c r="T35" i="5"/>
  <c r="S35" i="5"/>
  <c r="R35" i="5"/>
  <c r="Q35" i="5"/>
  <c r="P35" i="5"/>
  <c r="O35" i="5"/>
  <c r="N35" i="5"/>
  <c r="AD35" i="5"/>
  <c r="AC35" i="5"/>
  <c r="AB35" i="5"/>
  <c r="AA35" i="5"/>
  <c r="Z35" i="5"/>
  <c r="Y34" i="5"/>
  <c r="X34" i="5"/>
  <c r="W34" i="5"/>
  <c r="V34" i="5"/>
  <c r="U34" i="5"/>
  <c r="T34" i="5"/>
  <c r="S34" i="5"/>
  <c r="R34" i="5"/>
  <c r="Q34" i="5"/>
  <c r="P34" i="5"/>
  <c r="O34" i="5"/>
  <c r="N34" i="5"/>
  <c r="AD34" i="5"/>
  <c r="AC34" i="5"/>
  <c r="AB34" i="5"/>
  <c r="AA34" i="5"/>
  <c r="Z34" i="5"/>
  <c r="Y33" i="5"/>
  <c r="X33" i="5"/>
  <c r="W33" i="5"/>
  <c r="V33" i="5"/>
  <c r="U33" i="5"/>
  <c r="T33" i="5"/>
  <c r="S33" i="5"/>
  <c r="R33" i="5"/>
  <c r="Q33" i="5"/>
  <c r="P33" i="5"/>
  <c r="O33" i="5"/>
  <c r="N33" i="5"/>
  <c r="AD33" i="5"/>
  <c r="AC33" i="5"/>
  <c r="AB33" i="5"/>
  <c r="AA33" i="5"/>
  <c r="Z33" i="5"/>
  <c r="Y32" i="5"/>
  <c r="X32" i="5"/>
  <c r="W32" i="5"/>
  <c r="V32" i="5"/>
  <c r="U32" i="5"/>
  <c r="T32" i="5"/>
  <c r="S32" i="5"/>
  <c r="R32" i="5"/>
  <c r="Q32" i="5"/>
  <c r="P32" i="5"/>
  <c r="O32" i="5"/>
  <c r="N32" i="5"/>
  <c r="AD32" i="5"/>
  <c r="AC32" i="5"/>
  <c r="AB32" i="5"/>
  <c r="AA32" i="5"/>
  <c r="Z32" i="5"/>
  <c r="Y31" i="5"/>
  <c r="X31" i="5"/>
  <c r="W31" i="5"/>
  <c r="V31" i="5"/>
  <c r="U31" i="5"/>
  <c r="T31" i="5"/>
  <c r="S31" i="5"/>
  <c r="R31" i="5"/>
  <c r="Q31" i="5"/>
  <c r="P31" i="5"/>
  <c r="O31" i="5"/>
  <c r="N31" i="5"/>
  <c r="AD31" i="5"/>
  <c r="AC31" i="5"/>
  <c r="AB31" i="5"/>
  <c r="AA31" i="5"/>
  <c r="Z31" i="5"/>
  <c r="Y30" i="5"/>
  <c r="X30" i="5"/>
  <c r="W30" i="5"/>
  <c r="V30" i="5"/>
  <c r="U30" i="5"/>
  <c r="T30" i="5"/>
  <c r="S30" i="5"/>
  <c r="R30" i="5"/>
  <c r="Q30" i="5"/>
  <c r="P30" i="5"/>
  <c r="O30" i="5"/>
  <c r="N30" i="5"/>
  <c r="AD30" i="5"/>
  <c r="AC30" i="5"/>
  <c r="AB30" i="5"/>
  <c r="AA30" i="5"/>
  <c r="Z30" i="5"/>
  <c r="Y29" i="5"/>
  <c r="X29" i="5"/>
  <c r="W29" i="5"/>
  <c r="V29" i="5"/>
  <c r="U29" i="5"/>
  <c r="T29" i="5"/>
  <c r="S29" i="5"/>
  <c r="R29" i="5"/>
  <c r="Q29" i="5"/>
  <c r="P29" i="5"/>
  <c r="O29" i="5"/>
  <c r="N29" i="5"/>
  <c r="AD29" i="5"/>
  <c r="AC29" i="5"/>
  <c r="AB29" i="5"/>
  <c r="AA29" i="5"/>
  <c r="Z29" i="5"/>
  <c r="Y28" i="5"/>
  <c r="X28" i="5"/>
  <c r="W28" i="5"/>
  <c r="V28" i="5"/>
  <c r="U28" i="5"/>
  <c r="T28" i="5"/>
  <c r="S28" i="5"/>
  <c r="R28" i="5"/>
  <c r="Q28" i="5"/>
  <c r="P28" i="5"/>
  <c r="O28" i="5"/>
  <c r="N28" i="5"/>
  <c r="AD28" i="5"/>
  <c r="AC28" i="5"/>
  <c r="AB28" i="5"/>
  <c r="AA28" i="5"/>
  <c r="Z28" i="5"/>
  <c r="Y27" i="5"/>
  <c r="X27" i="5"/>
  <c r="W27" i="5"/>
  <c r="V27" i="5"/>
  <c r="U27" i="5"/>
  <c r="T27" i="5"/>
  <c r="S27" i="5"/>
  <c r="R27" i="5"/>
  <c r="Q27" i="5"/>
  <c r="P27" i="5"/>
  <c r="O27" i="5"/>
  <c r="N27" i="5"/>
  <c r="AD27" i="5"/>
  <c r="AC27" i="5"/>
  <c r="AB27" i="5"/>
  <c r="AA27" i="5"/>
  <c r="Z27" i="5"/>
  <c r="Y26" i="5"/>
  <c r="X26" i="5"/>
  <c r="W26" i="5"/>
  <c r="V26" i="5"/>
  <c r="U26" i="5"/>
  <c r="T26" i="5"/>
  <c r="S26" i="5"/>
  <c r="R26" i="5"/>
  <c r="Q26" i="5"/>
  <c r="P26" i="5"/>
  <c r="O26" i="5"/>
  <c r="N26" i="5"/>
  <c r="AD26" i="5"/>
  <c r="AC26" i="5"/>
  <c r="AB26" i="5"/>
  <c r="AA26" i="5"/>
  <c r="Z26" i="5"/>
  <c r="Y25" i="5"/>
  <c r="X25" i="5"/>
  <c r="W25" i="5"/>
  <c r="V25" i="5"/>
  <c r="U25" i="5"/>
  <c r="T25" i="5"/>
  <c r="S25" i="5"/>
  <c r="R25" i="5"/>
  <c r="Q25" i="5"/>
  <c r="P25" i="5"/>
  <c r="O25" i="5"/>
  <c r="N25" i="5"/>
  <c r="AD25" i="5"/>
  <c r="AC25" i="5"/>
  <c r="AB25" i="5"/>
  <c r="AA25" i="5"/>
  <c r="Z25" i="5"/>
  <c r="Y24" i="5"/>
  <c r="X24" i="5"/>
  <c r="W24" i="5"/>
  <c r="V24" i="5"/>
  <c r="U24" i="5"/>
  <c r="T24" i="5"/>
  <c r="S24" i="5"/>
  <c r="R24" i="5"/>
  <c r="Q24" i="5"/>
  <c r="P24" i="5"/>
  <c r="O24" i="5"/>
  <c r="N24" i="5"/>
  <c r="AD24" i="5"/>
  <c r="AC24" i="5"/>
  <c r="AB24" i="5"/>
  <c r="AA24" i="5"/>
  <c r="Z24" i="5"/>
  <c r="Y23" i="5"/>
  <c r="X23" i="5"/>
  <c r="W23" i="5"/>
  <c r="V23" i="5"/>
  <c r="U23" i="5"/>
  <c r="T23" i="5"/>
  <c r="S23" i="5"/>
  <c r="R23" i="5"/>
  <c r="Q23" i="5"/>
  <c r="P23" i="5"/>
  <c r="O23" i="5"/>
  <c r="N23" i="5"/>
  <c r="AD23" i="5"/>
  <c r="AC23" i="5"/>
  <c r="AB23" i="5"/>
  <c r="AA23" i="5"/>
  <c r="Z23" i="5"/>
  <c r="Y22" i="5"/>
  <c r="X22" i="5"/>
  <c r="W22" i="5"/>
  <c r="V22" i="5"/>
  <c r="U22" i="5"/>
  <c r="T22" i="5"/>
  <c r="S22" i="5"/>
  <c r="R22" i="5"/>
  <c r="Q22" i="5"/>
  <c r="P22" i="5"/>
  <c r="O22" i="5"/>
  <c r="N22" i="5"/>
  <c r="AD22" i="5"/>
  <c r="AC22" i="5"/>
  <c r="AB22" i="5"/>
  <c r="AA22" i="5"/>
  <c r="Z22" i="5"/>
  <c r="Y21" i="5"/>
  <c r="X21" i="5"/>
  <c r="W21" i="5"/>
  <c r="V21" i="5"/>
  <c r="U21" i="5"/>
  <c r="T21" i="5"/>
  <c r="S21" i="5"/>
  <c r="R21" i="5"/>
  <c r="Q21" i="5"/>
  <c r="P21" i="5"/>
  <c r="O21" i="5"/>
  <c r="N21" i="5"/>
  <c r="AD21" i="5"/>
  <c r="AC21" i="5"/>
  <c r="AB21" i="5"/>
  <c r="AA21" i="5"/>
  <c r="Z21" i="5"/>
  <c r="T44" i="4"/>
  <c r="M44" i="4"/>
  <c r="L44" i="4"/>
  <c r="E44" i="4"/>
  <c r="D44" i="4"/>
  <c r="U43" i="4"/>
  <c r="N43" i="4"/>
  <c r="F43" i="4"/>
  <c r="U42" i="4"/>
  <c r="N42" i="4"/>
  <c r="F42" i="4"/>
  <c r="U41" i="4"/>
  <c r="N41" i="4"/>
  <c r="U40" i="4"/>
  <c r="N40" i="4"/>
  <c r="F40" i="4"/>
  <c r="U39" i="4"/>
  <c r="N39" i="4"/>
  <c r="F39" i="4"/>
  <c r="U38" i="4"/>
  <c r="N38" i="4"/>
  <c r="F38" i="4"/>
  <c r="U37" i="4"/>
  <c r="V50" i="4" s="1"/>
  <c r="N37" i="4"/>
  <c r="O50" i="4" s="1"/>
  <c r="F37" i="4"/>
  <c r="G50" i="4" s="1"/>
  <c r="U36" i="4"/>
  <c r="V49" i="4" s="1"/>
  <c r="N36" i="4"/>
  <c r="O49" i="4" s="1"/>
  <c r="F36" i="4"/>
  <c r="G49" i="4" s="1"/>
  <c r="U35" i="4"/>
  <c r="V48" i="4" s="1"/>
  <c r="N35" i="4"/>
  <c r="O48" i="4" s="1"/>
  <c r="F35" i="4"/>
  <c r="G48" i="4" s="1"/>
  <c r="U34" i="4"/>
  <c r="V47" i="4" s="1"/>
  <c r="N34" i="4"/>
  <c r="O47" i="4" s="1"/>
  <c r="F34" i="4"/>
  <c r="G47" i="4" s="1"/>
  <c r="U33" i="4"/>
  <c r="V46" i="4" s="1"/>
  <c r="N33" i="4"/>
  <c r="O46" i="4" s="1"/>
  <c r="F33" i="4"/>
  <c r="G46" i="4" s="1"/>
  <c r="U32" i="4"/>
  <c r="V45" i="4" s="1"/>
  <c r="N32" i="4"/>
  <c r="F32" i="4"/>
  <c r="AE150" i="1"/>
  <c r="AF163" i="1" s="1"/>
  <c r="AB149" i="1"/>
  <c r="AB150" i="1"/>
  <c r="AB151" i="1"/>
  <c r="AB152" i="1"/>
  <c r="AB153" i="1"/>
  <c r="AB154" i="1"/>
  <c r="AB155" i="1"/>
  <c r="V149" i="1"/>
  <c r="W149" i="1"/>
  <c r="V150" i="1"/>
  <c r="V151" i="1"/>
  <c r="V152" i="1"/>
  <c r="V153" i="1"/>
  <c r="V154" i="1"/>
  <c r="V155" i="1"/>
  <c r="O155" i="1"/>
  <c r="P168" i="1" s="1"/>
  <c r="O154" i="1"/>
  <c r="P167" i="1" s="1"/>
  <c r="O153" i="1"/>
  <c r="P166" i="1" s="1"/>
  <c r="O152" i="1"/>
  <c r="P165" i="1" s="1"/>
  <c r="O151" i="1"/>
  <c r="P164" i="1" s="1"/>
  <c r="O150" i="1"/>
  <c r="P163" i="1" s="1"/>
  <c r="O149" i="1"/>
  <c r="P162" i="1" s="1"/>
  <c r="F149" i="1"/>
  <c r="F150" i="1"/>
  <c r="G163" i="1" s="1"/>
  <c r="F151" i="1"/>
  <c r="G164" i="1" s="1"/>
  <c r="F152" i="1"/>
  <c r="G165" i="1" s="1"/>
  <c r="F153" i="1"/>
  <c r="G166" i="1" s="1"/>
  <c r="F154" i="1"/>
  <c r="G167" i="1" s="1"/>
  <c r="F155" i="1"/>
  <c r="G168" i="1" s="1"/>
  <c r="F156" i="1"/>
  <c r="G169" i="1" s="1"/>
  <c r="AA161" i="1"/>
  <c r="U161" i="1"/>
  <c r="N161" i="1"/>
  <c r="M161" i="1"/>
  <c r="L161" i="1"/>
  <c r="E161" i="1"/>
  <c r="D161" i="1"/>
  <c r="AE160" i="1"/>
  <c r="AB160" i="1"/>
  <c r="Y160" i="1"/>
  <c r="V160" i="1"/>
  <c r="O160" i="1"/>
  <c r="F160" i="1"/>
  <c r="AE159" i="1"/>
  <c r="AB159" i="1"/>
  <c r="Y159" i="1"/>
  <c r="V159" i="1"/>
  <c r="O159" i="1"/>
  <c r="P172" i="1" s="1"/>
  <c r="F159" i="1"/>
  <c r="AE158" i="1"/>
  <c r="AB158" i="1"/>
  <c r="Y158" i="1"/>
  <c r="V158" i="1"/>
  <c r="O158" i="1"/>
  <c r="P171" i="1" s="1"/>
  <c r="F158" i="1"/>
  <c r="AE157" i="1"/>
  <c r="AB157" i="1"/>
  <c r="Y157" i="1"/>
  <c r="V157" i="1"/>
  <c r="O157" i="1"/>
  <c r="P170" i="1" s="1"/>
  <c r="F157" i="1"/>
  <c r="AE156" i="1"/>
  <c r="AF169" i="1" s="1"/>
  <c r="AB156" i="1"/>
  <c r="Y156" i="1"/>
  <c r="Z169" i="1" s="1"/>
  <c r="V156" i="1"/>
  <c r="O156" i="1"/>
  <c r="P169" i="1" s="1"/>
  <c r="AE155" i="1"/>
  <c r="AF168" i="1" s="1"/>
  <c r="Y155" i="1"/>
  <c r="Z168" i="1" s="1"/>
  <c r="AE154" i="1"/>
  <c r="AF167" i="1" s="1"/>
  <c r="Y154" i="1"/>
  <c r="Z167" i="1" s="1"/>
  <c r="AE153" i="1"/>
  <c r="AF166" i="1" s="1"/>
  <c r="Y153" i="1"/>
  <c r="Z166" i="1" s="1"/>
  <c r="AE152" i="1"/>
  <c r="AF165" i="1" s="1"/>
  <c r="Y152" i="1"/>
  <c r="Z165" i="1" s="1"/>
  <c r="AE151" i="1"/>
  <c r="AF164" i="1" s="1"/>
  <c r="Y151" i="1"/>
  <c r="Z164" i="1" s="1"/>
  <c r="Y150" i="1"/>
  <c r="Z163" i="1" s="1"/>
  <c r="AE149" i="1"/>
  <c r="AF162" i="1" s="1"/>
  <c r="AC149" i="1"/>
  <c r="AD162" i="1" s="1"/>
  <c r="Y149" i="1"/>
  <c r="Z162" i="1" s="1"/>
  <c r="W32" i="4"/>
  <c r="X45" i="4" s="1"/>
  <c r="F24" i="4"/>
  <c r="N24" i="4"/>
  <c r="U24" i="4"/>
  <c r="F23" i="4"/>
  <c r="N23" i="4"/>
  <c r="U23" i="4"/>
  <c r="F22" i="4"/>
  <c r="N22" i="4"/>
  <c r="U22" i="4"/>
  <c r="F21" i="4"/>
  <c r="N21" i="4"/>
  <c r="U21" i="4"/>
  <c r="F20" i="4"/>
  <c r="N20" i="4"/>
  <c r="U20" i="4"/>
  <c r="F19" i="4"/>
  <c r="N19" i="4"/>
  <c r="U19" i="4"/>
  <c r="F27" i="4"/>
  <c r="N27" i="4"/>
  <c r="U27" i="4"/>
  <c r="F26" i="4"/>
  <c r="N26" i="4"/>
  <c r="U26" i="4"/>
  <c r="V26" i="4" s="1"/>
  <c r="F25" i="4"/>
  <c r="N25" i="4"/>
  <c r="U25" i="4"/>
  <c r="F30" i="4"/>
  <c r="N30" i="4"/>
  <c r="U30" i="4"/>
  <c r="F147" i="1"/>
  <c r="O147" i="1"/>
  <c r="O134" i="1"/>
  <c r="F146" i="1"/>
  <c r="O146" i="1"/>
  <c r="F28" i="4"/>
  <c r="F29" i="4"/>
  <c r="N28" i="4"/>
  <c r="N29" i="4"/>
  <c r="U28" i="4"/>
  <c r="U29" i="4"/>
  <c r="F145" i="1"/>
  <c r="O145" i="1"/>
  <c r="U6" i="4"/>
  <c r="W6" i="4" s="1"/>
  <c r="U7" i="4"/>
  <c r="U8" i="4"/>
  <c r="U9" i="4"/>
  <c r="U10" i="4"/>
  <c r="U11" i="4"/>
  <c r="U12" i="4"/>
  <c r="U13" i="4"/>
  <c r="U14" i="4"/>
  <c r="U15" i="4"/>
  <c r="U16" i="4"/>
  <c r="V29" i="4" s="1"/>
  <c r="U17" i="4"/>
  <c r="H19" i="4"/>
  <c r="F6" i="4"/>
  <c r="F7" i="4"/>
  <c r="F8" i="4"/>
  <c r="F9" i="4"/>
  <c r="F10" i="4"/>
  <c r="F11" i="4"/>
  <c r="F12" i="4"/>
  <c r="F13" i="4"/>
  <c r="F14" i="4"/>
  <c r="F15" i="4"/>
  <c r="F16" i="4"/>
  <c r="F17" i="4"/>
  <c r="N6" i="4"/>
  <c r="P6" i="4" s="1"/>
  <c r="N7" i="4"/>
  <c r="O20" i="4" s="1"/>
  <c r="N8" i="4"/>
  <c r="N9" i="4"/>
  <c r="N10" i="4"/>
  <c r="N11" i="4"/>
  <c r="AA11" i="4" s="1"/>
  <c r="N12" i="4"/>
  <c r="N13" i="4"/>
  <c r="N14" i="4"/>
  <c r="N15" i="4"/>
  <c r="N16" i="4"/>
  <c r="N17" i="4"/>
  <c r="F144" i="1"/>
  <c r="O144" i="1"/>
  <c r="AG144" i="1" s="1"/>
  <c r="F143" i="1"/>
  <c r="O143" i="1"/>
  <c r="F142" i="1"/>
  <c r="O142" i="1"/>
  <c r="P142" i="1" s="1"/>
  <c r="F141" i="1"/>
  <c r="O141" i="1"/>
  <c r="F140" i="1"/>
  <c r="O140" i="1"/>
  <c r="F139" i="1"/>
  <c r="O139" i="1"/>
  <c r="F138" i="1"/>
  <c r="O138" i="1"/>
  <c r="F137" i="1"/>
  <c r="O137" i="1"/>
  <c r="F136" i="1"/>
  <c r="O136" i="1"/>
  <c r="P136" i="1" s="1"/>
  <c r="F134" i="1"/>
  <c r="F133" i="1"/>
  <c r="G133" i="1" s="1"/>
  <c r="O133" i="1"/>
  <c r="P133" i="1" s="1"/>
  <c r="F132" i="1"/>
  <c r="G132" i="1" s="1"/>
  <c r="O132" i="1"/>
  <c r="P132" i="1" s="1"/>
  <c r="F131" i="1"/>
  <c r="G131" i="1" s="1"/>
  <c r="O131" i="1"/>
  <c r="P131" i="1" s="1"/>
  <c r="F130" i="1"/>
  <c r="G130" i="1" s="1"/>
  <c r="O130" i="1"/>
  <c r="P130" i="1" s="1"/>
  <c r="F129" i="1"/>
  <c r="G129" i="1" s="1"/>
  <c r="O129" i="1"/>
  <c r="F128" i="1"/>
  <c r="O128" i="1"/>
  <c r="F127" i="1"/>
  <c r="G127" i="1" s="1"/>
  <c r="O127" i="1"/>
  <c r="P127" i="1" s="1"/>
  <c r="F126" i="1"/>
  <c r="O126" i="1"/>
  <c r="P126" i="1" s="1"/>
  <c r="F125" i="1"/>
  <c r="G125" i="1" s="1"/>
  <c r="O125" i="1"/>
  <c r="F124" i="1"/>
  <c r="G124" i="1" s="1"/>
  <c r="O124" i="1"/>
  <c r="S124" i="1" s="1"/>
  <c r="F123" i="1"/>
  <c r="AE144" i="1"/>
  <c r="Y144" i="1"/>
  <c r="Y131" i="1"/>
  <c r="AE147" i="1"/>
  <c r="AE146" i="1"/>
  <c r="AE145" i="1"/>
  <c r="Y147" i="1"/>
  <c r="Y146" i="1"/>
  <c r="Y145" i="1"/>
  <c r="U135" i="1"/>
  <c r="AA135" i="1"/>
  <c r="D18" i="4"/>
  <c r="D135" i="1"/>
  <c r="E135" i="1"/>
  <c r="L148" i="1"/>
  <c r="L31" i="4"/>
  <c r="M148" i="1"/>
  <c r="M31" i="4"/>
  <c r="E6" i="3" s="1"/>
  <c r="M135" i="1"/>
  <c r="M18" i="4"/>
  <c r="L135" i="1"/>
  <c r="L18" i="4"/>
  <c r="D5" i="3" s="1"/>
  <c r="AE143" i="1"/>
  <c r="AE130" i="1"/>
  <c r="AF143" i="1" s="1"/>
  <c r="AC136" i="1"/>
  <c r="AC137" i="1"/>
  <c r="AC123" i="1"/>
  <c r="AD123" i="1" s="1"/>
  <c r="E31" i="4"/>
  <c r="D31" i="4"/>
  <c r="T18" i="4"/>
  <c r="T31" i="4"/>
  <c r="E18" i="4"/>
  <c r="K18" i="4"/>
  <c r="AF16" i="4"/>
  <c r="Z16" i="4"/>
  <c r="S16" i="4"/>
  <c r="K16" i="4"/>
  <c r="AF15" i="4"/>
  <c r="Z15" i="4"/>
  <c r="S15" i="4"/>
  <c r="K15" i="4"/>
  <c r="AF14" i="4"/>
  <c r="Z14" i="4"/>
  <c r="S14" i="4"/>
  <c r="K14" i="4"/>
  <c r="AF13" i="4"/>
  <c r="Z13" i="4"/>
  <c r="S13" i="4"/>
  <c r="K13" i="4"/>
  <c r="AF12" i="4"/>
  <c r="Z12" i="4"/>
  <c r="S12" i="4"/>
  <c r="K12" i="4"/>
  <c r="AF11" i="4"/>
  <c r="Z11" i="4"/>
  <c r="S11" i="4"/>
  <c r="K11" i="4"/>
  <c r="AF10" i="4"/>
  <c r="Z10" i="4"/>
  <c r="S10" i="4"/>
  <c r="K10" i="4"/>
  <c r="AF9" i="4"/>
  <c r="Z9" i="4"/>
  <c r="S9" i="4"/>
  <c r="K9" i="4"/>
  <c r="AF8" i="4"/>
  <c r="Z8" i="4"/>
  <c r="S8" i="4"/>
  <c r="K8" i="4"/>
  <c r="AF7" i="4"/>
  <c r="Z7" i="4"/>
  <c r="S7" i="4"/>
  <c r="K7" i="4"/>
  <c r="AF6" i="4"/>
  <c r="Z6" i="4"/>
  <c r="S6" i="4"/>
  <c r="K6" i="4"/>
  <c r="E148" i="1"/>
  <c r="D148" i="1"/>
  <c r="V144" i="1"/>
  <c r="W136" i="1"/>
  <c r="W124" i="1"/>
  <c r="W125" i="1" s="1"/>
  <c r="W126" i="1" s="1"/>
  <c r="V145" i="1"/>
  <c r="Y132" i="1"/>
  <c r="Z145" i="1" s="1"/>
  <c r="V146" i="1"/>
  <c r="Y133" i="1"/>
  <c r="V147" i="1"/>
  <c r="Y134" i="1"/>
  <c r="Z147" i="1" s="1"/>
  <c r="AB144" i="1"/>
  <c r="AE131" i="1"/>
  <c r="AF144" i="1" s="1"/>
  <c r="AB145" i="1"/>
  <c r="AE132" i="1"/>
  <c r="AB146" i="1"/>
  <c r="AE133" i="1"/>
  <c r="AF146" i="1" s="1"/>
  <c r="AB147" i="1"/>
  <c r="AE134" i="1"/>
  <c r="AB143" i="1"/>
  <c r="AB142" i="1"/>
  <c r="V143" i="1"/>
  <c r="AL135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L122" i="1"/>
  <c r="AK108" i="1"/>
  <c r="AK107" i="1"/>
  <c r="AK106" i="1"/>
  <c r="AK105" i="1"/>
  <c r="AK92" i="1"/>
  <c r="AK104" i="1"/>
  <c r="AK103" i="1"/>
  <c r="AK90" i="1"/>
  <c r="AK102" i="1"/>
  <c r="AK101" i="1"/>
  <c r="AK88" i="1"/>
  <c r="AK100" i="1"/>
  <c r="AK99" i="1"/>
  <c r="AK86" i="1"/>
  <c r="AK98" i="1"/>
  <c r="AK97" i="1"/>
  <c r="AK84" i="1"/>
  <c r="AL109" i="1"/>
  <c r="AK95" i="1"/>
  <c r="AK94" i="1"/>
  <c r="AK93" i="1"/>
  <c r="AK80" i="1"/>
  <c r="AK91" i="1"/>
  <c r="AK78" i="1"/>
  <c r="AK89" i="1"/>
  <c r="AK87" i="1"/>
  <c r="AK85" i="1"/>
  <c r="AK72" i="1"/>
  <c r="AL96" i="1"/>
  <c r="AK82" i="1"/>
  <c r="AK69" i="1"/>
  <c r="AK81" i="1"/>
  <c r="AK67" i="1"/>
  <c r="AK79" i="1"/>
  <c r="AK65" i="1"/>
  <c r="AK77" i="1"/>
  <c r="AK76" i="1"/>
  <c r="AK63" i="1"/>
  <c r="AK75" i="1"/>
  <c r="AK74" i="1"/>
  <c r="AK61" i="1"/>
  <c r="AK73" i="1"/>
  <c r="AK59" i="1"/>
  <c r="AK71" i="1"/>
  <c r="AL83" i="1"/>
  <c r="AK68" i="1"/>
  <c r="AK66" i="1"/>
  <c r="AK64" i="1"/>
  <c r="AK62" i="1"/>
  <c r="AK60" i="1"/>
  <c r="AK58" i="1"/>
  <c r="AL70" i="1"/>
  <c r="AK56" i="1"/>
  <c r="AK55" i="1"/>
  <c r="AK42" i="1"/>
  <c r="AK54" i="1"/>
  <c r="AK53" i="1"/>
  <c r="AK40" i="1"/>
  <c r="AK52" i="1"/>
  <c r="AK51" i="1"/>
  <c r="AK38" i="1"/>
  <c r="AL51" i="1" s="1"/>
  <c r="AK50" i="1"/>
  <c r="AK49" i="1"/>
  <c r="AK36" i="1"/>
  <c r="AK48" i="1"/>
  <c r="AK47" i="1"/>
  <c r="AK34" i="1"/>
  <c r="AK46" i="1"/>
  <c r="AK45" i="1"/>
  <c r="AK32" i="1"/>
  <c r="AL57" i="1"/>
  <c r="AK43" i="1"/>
  <c r="AK41" i="1"/>
  <c r="AK28" i="1"/>
  <c r="AK39" i="1"/>
  <c r="AK26" i="1"/>
  <c r="AK37" i="1"/>
  <c r="AK35" i="1"/>
  <c r="AK33" i="1"/>
  <c r="AK20" i="1"/>
  <c r="AL44" i="1"/>
  <c r="AK30" i="1"/>
  <c r="AK17" i="1"/>
  <c r="AK29" i="1"/>
  <c r="AK27" i="1"/>
  <c r="AK25" i="1"/>
  <c r="AK24" i="1"/>
  <c r="AK23" i="1"/>
  <c r="AK22" i="1"/>
  <c r="AK21" i="1"/>
  <c r="AK19" i="1"/>
  <c r="AL31" i="1"/>
  <c r="AE142" i="1"/>
  <c r="AE129" i="1"/>
  <c r="AE116" i="1"/>
  <c r="AE141" i="1"/>
  <c r="AE128" i="1"/>
  <c r="AE115" i="1"/>
  <c r="AE140" i="1"/>
  <c r="AE127" i="1"/>
  <c r="AE139" i="1"/>
  <c r="AE126" i="1"/>
  <c r="AE138" i="1"/>
  <c r="AE125" i="1"/>
  <c r="AE112" i="1"/>
  <c r="AF125" i="1" s="1"/>
  <c r="AE137" i="1"/>
  <c r="AE124" i="1"/>
  <c r="AE111" i="1"/>
  <c r="AE136" i="1"/>
  <c r="AE123" i="1"/>
  <c r="AF135" i="1"/>
  <c r="AE121" i="1"/>
  <c r="AE120" i="1"/>
  <c r="AF133" i="1" s="1"/>
  <c r="AE119" i="1"/>
  <c r="AE106" i="1"/>
  <c r="AE118" i="1"/>
  <c r="AE117" i="1"/>
  <c r="AE102" i="1"/>
  <c r="AE114" i="1"/>
  <c r="AE113" i="1"/>
  <c r="AE98" i="1"/>
  <c r="AF111" i="1" s="1"/>
  <c r="AE110" i="1"/>
  <c r="AF122" i="1"/>
  <c r="AE108" i="1"/>
  <c r="AE107" i="1"/>
  <c r="AE105" i="1"/>
  <c r="AE104" i="1"/>
  <c r="AE103" i="1"/>
  <c r="AE101" i="1"/>
  <c r="AF101" i="1" s="1"/>
  <c r="AE100" i="1"/>
  <c r="AE99" i="1"/>
  <c r="AE97" i="1"/>
  <c r="AF109" i="1"/>
  <c r="AE95" i="1"/>
  <c r="AE94" i="1"/>
  <c r="AE81" i="1"/>
  <c r="AE93" i="1"/>
  <c r="AE92" i="1"/>
  <c r="AE79" i="1"/>
  <c r="AE91" i="1"/>
  <c r="AE90" i="1"/>
  <c r="AE77" i="1"/>
  <c r="AE89" i="1"/>
  <c r="AE88" i="1"/>
  <c r="AE75" i="1"/>
  <c r="AF88" i="1" s="1"/>
  <c r="AE87" i="1"/>
  <c r="AE86" i="1"/>
  <c r="AE73" i="1"/>
  <c r="AE85" i="1"/>
  <c r="AE84" i="1"/>
  <c r="AE71" i="1"/>
  <c r="AF96" i="1"/>
  <c r="AE82" i="1"/>
  <c r="AE80" i="1"/>
  <c r="AF80" i="1" s="1"/>
  <c r="AE78" i="1"/>
  <c r="AE76" i="1"/>
  <c r="AE63" i="1"/>
  <c r="AE74" i="1"/>
  <c r="AE72" i="1"/>
  <c r="AF83" i="1"/>
  <c r="AE69" i="1"/>
  <c r="AE56" i="1"/>
  <c r="AE68" i="1"/>
  <c r="AE67" i="1"/>
  <c r="AE54" i="1"/>
  <c r="AE66" i="1"/>
  <c r="AE65" i="1"/>
  <c r="AE52" i="1"/>
  <c r="AE64" i="1"/>
  <c r="AE50" i="1"/>
  <c r="AE62" i="1"/>
  <c r="AE61" i="1"/>
  <c r="AE48" i="1"/>
  <c r="AE60" i="1"/>
  <c r="AE59" i="1"/>
  <c r="AE46" i="1"/>
  <c r="AE58" i="1"/>
  <c r="AF70" i="1"/>
  <c r="AE55" i="1"/>
  <c r="AE53" i="1"/>
  <c r="AE51" i="1"/>
  <c r="AE49" i="1"/>
  <c r="AE47" i="1"/>
  <c r="AE45" i="1"/>
  <c r="AF57" i="1"/>
  <c r="AE43" i="1"/>
  <c r="AF56" i="1" s="1"/>
  <c r="AE42" i="1"/>
  <c r="AE29" i="1"/>
  <c r="AE41" i="1"/>
  <c r="AE40" i="1"/>
  <c r="AE27" i="1"/>
  <c r="AE39" i="1"/>
  <c r="AE38" i="1"/>
  <c r="AF51" i="1" s="1"/>
  <c r="AE25" i="1"/>
  <c r="AE37" i="1"/>
  <c r="AE36" i="1"/>
  <c r="AE23" i="1"/>
  <c r="AE35" i="1"/>
  <c r="AE34" i="1"/>
  <c r="AE21" i="1"/>
  <c r="AE33" i="1"/>
  <c r="AE32" i="1"/>
  <c r="AE19" i="1"/>
  <c r="AF44" i="1"/>
  <c r="AE30" i="1"/>
  <c r="AE28" i="1"/>
  <c r="AE26" i="1"/>
  <c r="AE24" i="1"/>
  <c r="AE22" i="1"/>
  <c r="AE20" i="1"/>
  <c r="AF31" i="1"/>
  <c r="AE17" i="1"/>
  <c r="Y17" i="1"/>
  <c r="Y30" i="1"/>
  <c r="Y143" i="1"/>
  <c r="Y130" i="1"/>
  <c r="Y142" i="1"/>
  <c r="Y129" i="1"/>
  <c r="Y141" i="1"/>
  <c r="Y128" i="1"/>
  <c r="Y140" i="1"/>
  <c r="Y127" i="1"/>
  <c r="Y139" i="1"/>
  <c r="Y126" i="1"/>
  <c r="Y138" i="1"/>
  <c r="Y125" i="1"/>
  <c r="Y137" i="1"/>
  <c r="Y124" i="1"/>
  <c r="Y111" i="1"/>
  <c r="Y136" i="1"/>
  <c r="Y123" i="1"/>
  <c r="Z135" i="1"/>
  <c r="Y121" i="1"/>
  <c r="Y120" i="1"/>
  <c r="Y119" i="1"/>
  <c r="Z132" i="1" s="1"/>
  <c r="Y118" i="1"/>
  <c r="Y117" i="1"/>
  <c r="Y116" i="1"/>
  <c r="Y115" i="1"/>
  <c r="Y114" i="1"/>
  <c r="Y113" i="1"/>
  <c r="Y112" i="1"/>
  <c r="Y110" i="1"/>
  <c r="Z122" i="1"/>
  <c r="Y108" i="1"/>
  <c r="Y107" i="1"/>
  <c r="Y94" i="1"/>
  <c r="Y106" i="1"/>
  <c r="Y105" i="1"/>
  <c r="Y92" i="1"/>
  <c r="Y104" i="1"/>
  <c r="Y103" i="1"/>
  <c r="Y90" i="1"/>
  <c r="Y102" i="1"/>
  <c r="Y101" i="1"/>
  <c r="Y88" i="1"/>
  <c r="Y100" i="1"/>
  <c r="Y99" i="1"/>
  <c r="Y86" i="1"/>
  <c r="Y98" i="1"/>
  <c r="Y97" i="1"/>
  <c r="Y84" i="1"/>
  <c r="Z109" i="1"/>
  <c r="Y95" i="1"/>
  <c r="Y93" i="1"/>
  <c r="Y91" i="1"/>
  <c r="Y78" i="1"/>
  <c r="Y89" i="1"/>
  <c r="Y76" i="1"/>
  <c r="Y87" i="1"/>
  <c r="Y85" i="1"/>
  <c r="Z96" i="1"/>
  <c r="Y82" i="1"/>
  <c r="Y69" i="1"/>
  <c r="Y81" i="1"/>
  <c r="Y80" i="1"/>
  <c r="Y67" i="1"/>
  <c r="Z67" i="1" s="1"/>
  <c r="Y79" i="1"/>
  <c r="Y65" i="1"/>
  <c r="Y77" i="1"/>
  <c r="Y63" i="1"/>
  <c r="Y75" i="1"/>
  <c r="Y74" i="1"/>
  <c r="Y61" i="1"/>
  <c r="Y73" i="1"/>
  <c r="Y72" i="1"/>
  <c r="Y59" i="1"/>
  <c r="Y71" i="1"/>
  <c r="Z83" i="1"/>
  <c r="Y68" i="1"/>
  <c r="Y66" i="1"/>
  <c r="Y64" i="1"/>
  <c r="Y62" i="1"/>
  <c r="Y60" i="1"/>
  <c r="Y58" i="1"/>
  <c r="Z70" i="1"/>
  <c r="Y56" i="1"/>
  <c r="Y55" i="1"/>
  <c r="Y42" i="1"/>
  <c r="Y54" i="1"/>
  <c r="Y53" i="1"/>
  <c r="Y40" i="1"/>
  <c r="Y52" i="1"/>
  <c r="Y51" i="1"/>
  <c r="Y38" i="1"/>
  <c r="Y50" i="1"/>
  <c r="Y49" i="1"/>
  <c r="Y36" i="1"/>
  <c r="Y48" i="1"/>
  <c r="Y47" i="1"/>
  <c r="Y34" i="1"/>
  <c r="Z34" i="1" s="1"/>
  <c r="Y46" i="1"/>
  <c r="Y45" i="1"/>
  <c r="Y32" i="1"/>
  <c r="Z57" i="1"/>
  <c r="Y43" i="1"/>
  <c r="Y41" i="1"/>
  <c r="Y39" i="1"/>
  <c r="Y37" i="1"/>
  <c r="Y24" i="1"/>
  <c r="Y35" i="1"/>
  <c r="Y33" i="1"/>
  <c r="Z44" i="1"/>
  <c r="Y29" i="1"/>
  <c r="Y28" i="1"/>
  <c r="Y27" i="1"/>
  <c r="Y26" i="1"/>
  <c r="Y25" i="1"/>
  <c r="Y23" i="1"/>
  <c r="Y22" i="1"/>
  <c r="Y21" i="1"/>
  <c r="Y20" i="1"/>
  <c r="Y19" i="1"/>
  <c r="Z31" i="1"/>
  <c r="S115" i="1"/>
  <c r="S123" i="1"/>
  <c r="T135" i="1"/>
  <c r="S121" i="1"/>
  <c r="S120" i="1"/>
  <c r="S107" i="1"/>
  <c r="S119" i="1"/>
  <c r="S118" i="1"/>
  <c r="S117" i="1"/>
  <c r="S116" i="1"/>
  <c r="S114" i="1"/>
  <c r="S101" i="1"/>
  <c r="S113" i="1"/>
  <c r="S112" i="1"/>
  <c r="S99" i="1"/>
  <c r="S111" i="1"/>
  <c r="S110" i="1"/>
  <c r="S97" i="1"/>
  <c r="T122" i="1"/>
  <c r="S108" i="1"/>
  <c r="S106" i="1"/>
  <c r="S105" i="1"/>
  <c r="S104" i="1"/>
  <c r="S91" i="1"/>
  <c r="S103" i="1"/>
  <c r="S102" i="1"/>
  <c r="S89" i="1"/>
  <c r="S100" i="1"/>
  <c r="S98" i="1"/>
  <c r="T109" i="1"/>
  <c r="S95" i="1"/>
  <c r="S82" i="1"/>
  <c r="S94" i="1"/>
  <c r="S93" i="1"/>
  <c r="S80" i="1"/>
  <c r="S92" i="1"/>
  <c r="S78" i="1"/>
  <c r="S90" i="1"/>
  <c r="S76" i="1"/>
  <c r="S88" i="1"/>
  <c r="S87" i="1"/>
  <c r="S74" i="1"/>
  <c r="S86" i="1"/>
  <c r="S85" i="1"/>
  <c r="S72" i="1"/>
  <c r="S84" i="1"/>
  <c r="T96" i="1"/>
  <c r="S81" i="1"/>
  <c r="S79" i="1"/>
  <c r="S77" i="1"/>
  <c r="S75" i="1"/>
  <c r="S73" i="1"/>
  <c r="S71" i="1"/>
  <c r="T83" i="1"/>
  <c r="S69" i="1"/>
  <c r="S68" i="1"/>
  <c r="S55" i="1"/>
  <c r="S67" i="1"/>
  <c r="S66" i="1"/>
  <c r="S53" i="1"/>
  <c r="S65" i="1"/>
  <c r="S64" i="1"/>
  <c r="S51" i="1"/>
  <c r="S63" i="1"/>
  <c r="S62" i="1"/>
  <c r="S49" i="1"/>
  <c r="S61" i="1"/>
  <c r="S60" i="1"/>
  <c r="S47" i="1"/>
  <c r="S59" i="1"/>
  <c r="S58" i="1"/>
  <c r="S45" i="1"/>
  <c r="T70" i="1"/>
  <c r="S56" i="1"/>
  <c r="S54" i="1"/>
  <c r="S52" i="1"/>
  <c r="S39" i="1"/>
  <c r="S50" i="1"/>
  <c r="S37" i="1"/>
  <c r="S48" i="1"/>
  <c r="S46" i="1"/>
  <c r="T57" i="1"/>
  <c r="S43" i="1"/>
  <c r="S30" i="1"/>
  <c r="S42" i="1"/>
  <c r="S41" i="1"/>
  <c r="S28" i="1"/>
  <c r="S40" i="1"/>
  <c r="S26" i="1"/>
  <c r="S38" i="1"/>
  <c r="S24" i="1"/>
  <c r="T37" i="1" s="1"/>
  <c r="S36" i="1"/>
  <c r="S35" i="1"/>
  <c r="S22" i="1"/>
  <c r="S34" i="1"/>
  <c r="S33" i="1"/>
  <c r="S20" i="1"/>
  <c r="S32" i="1"/>
  <c r="T44" i="1"/>
  <c r="S29" i="1"/>
  <c r="S27" i="1"/>
  <c r="S25" i="1"/>
  <c r="S23" i="1"/>
  <c r="S21" i="1"/>
  <c r="S19" i="1"/>
  <c r="T31" i="1"/>
  <c r="S17" i="1"/>
  <c r="J30" i="1"/>
  <c r="J17" i="1"/>
  <c r="K31" i="1"/>
  <c r="J32" i="1"/>
  <c r="J19" i="1"/>
  <c r="J33" i="1"/>
  <c r="J20" i="1"/>
  <c r="J34" i="1"/>
  <c r="J21" i="1"/>
  <c r="J35" i="1"/>
  <c r="J22" i="1"/>
  <c r="J36" i="1"/>
  <c r="J23" i="1"/>
  <c r="J37" i="1"/>
  <c r="K37" i="1" s="1"/>
  <c r="J24" i="1"/>
  <c r="J38" i="1"/>
  <c r="J25" i="1"/>
  <c r="J39" i="1"/>
  <c r="J26" i="1"/>
  <c r="J40" i="1"/>
  <c r="J27" i="1"/>
  <c r="J41" i="1"/>
  <c r="J28" i="1"/>
  <c r="J42" i="1"/>
  <c r="J29" i="1"/>
  <c r="J43" i="1"/>
  <c r="K44" i="1"/>
  <c r="J45" i="1"/>
  <c r="K45" i="1" s="1"/>
  <c r="J46" i="1"/>
  <c r="J47" i="1"/>
  <c r="J48" i="1"/>
  <c r="J49" i="1"/>
  <c r="J50" i="1"/>
  <c r="J51" i="1"/>
  <c r="J52" i="1"/>
  <c r="J53" i="1"/>
  <c r="J54" i="1"/>
  <c r="J55" i="1"/>
  <c r="J56" i="1"/>
  <c r="K57" i="1"/>
  <c r="J58" i="1"/>
  <c r="J59" i="1"/>
  <c r="J60" i="1"/>
  <c r="J61" i="1"/>
  <c r="J62" i="1"/>
  <c r="J63" i="1"/>
  <c r="J64" i="1"/>
  <c r="J65" i="1"/>
  <c r="J66" i="1"/>
  <c r="J67" i="1"/>
  <c r="J68" i="1"/>
  <c r="J69" i="1"/>
  <c r="K70" i="1"/>
  <c r="J71" i="1"/>
  <c r="J72" i="1"/>
  <c r="J73" i="1"/>
  <c r="J74" i="1"/>
  <c r="J75" i="1"/>
  <c r="J76" i="1"/>
  <c r="J77" i="1"/>
  <c r="J78" i="1"/>
  <c r="J79" i="1"/>
  <c r="J80" i="1"/>
  <c r="J81" i="1"/>
  <c r="J82" i="1"/>
  <c r="K83" i="1"/>
  <c r="J84" i="1"/>
  <c r="J85" i="1"/>
  <c r="J86" i="1"/>
  <c r="J87" i="1"/>
  <c r="J88" i="1"/>
  <c r="J89" i="1"/>
  <c r="J90" i="1"/>
  <c r="J91" i="1"/>
  <c r="J92" i="1"/>
  <c r="J93" i="1"/>
  <c r="J94" i="1"/>
  <c r="J95" i="1"/>
  <c r="K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K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K122" i="1"/>
  <c r="K135" i="1"/>
  <c r="V142" i="1"/>
  <c r="AB141" i="1"/>
  <c r="V141" i="1"/>
  <c r="AB140" i="1"/>
  <c r="V140" i="1"/>
  <c r="AB139" i="1"/>
  <c r="V139" i="1"/>
  <c r="AB138" i="1"/>
  <c r="V138" i="1"/>
  <c r="AB137" i="1"/>
  <c r="V137" i="1"/>
  <c r="AB136" i="1"/>
  <c r="V136" i="1"/>
  <c r="AA148" i="1"/>
  <c r="U148" i="1"/>
  <c r="N148" i="1"/>
  <c r="AB134" i="1"/>
  <c r="V134" i="1"/>
  <c r="AB133" i="1"/>
  <c r="V133" i="1"/>
  <c r="AB132" i="1"/>
  <c r="V132" i="1"/>
  <c r="AB131" i="1"/>
  <c r="V131" i="1"/>
  <c r="AB130" i="1"/>
  <c r="V130" i="1"/>
  <c r="AB129" i="1"/>
  <c r="V129" i="1"/>
  <c r="AB128" i="1"/>
  <c r="V128" i="1"/>
  <c r="AB127" i="1"/>
  <c r="V127" i="1"/>
  <c r="N135" i="1"/>
  <c r="AB126" i="1"/>
  <c r="V126" i="1"/>
  <c r="AB125" i="1"/>
  <c r="V125" i="1"/>
  <c r="AB124" i="1"/>
  <c r="V124" i="1"/>
  <c r="AB123" i="1"/>
  <c r="X123" i="1"/>
  <c r="V123" i="1"/>
  <c r="R123" i="1"/>
  <c r="P123" i="1"/>
  <c r="AG70" i="1"/>
  <c r="AA70" i="1"/>
  <c r="U70" i="1"/>
  <c r="O70" i="1"/>
  <c r="N70" i="1"/>
  <c r="M70" i="1"/>
  <c r="L70" i="1"/>
  <c r="F70" i="1"/>
  <c r="E70" i="1"/>
  <c r="D70" i="1"/>
  <c r="O19" i="4"/>
  <c r="AF61" i="1"/>
  <c r="AL73" i="1"/>
  <c r="AL119" i="1"/>
  <c r="Z64" i="1"/>
  <c r="P134" i="1"/>
  <c r="AF123" i="1"/>
  <c r="AG125" i="1"/>
  <c r="AF64" i="1"/>
  <c r="G30" i="4" l="1"/>
  <c r="Y43" i="4"/>
  <c r="T88" i="1"/>
  <c r="Z97" i="1"/>
  <c r="Z113" i="1"/>
  <c r="Z134" i="1"/>
  <c r="AF71" i="1"/>
  <c r="Z77" i="1"/>
  <c r="Z88" i="1"/>
  <c r="Z124" i="1"/>
  <c r="AF59" i="1"/>
  <c r="AF86" i="1"/>
  <c r="AF134" i="1"/>
  <c r="AL49" i="1"/>
  <c r="AL71" i="1"/>
  <c r="AL103" i="1"/>
  <c r="AL113" i="1"/>
  <c r="AG129" i="1"/>
  <c r="AH129" i="1" s="1"/>
  <c r="G151" i="1"/>
  <c r="G23" i="4"/>
  <c r="G38" i="4"/>
  <c r="AL5" i="5"/>
  <c r="AN8" i="5"/>
  <c r="J164" i="1"/>
  <c r="J165" i="1"/>
  <c r="J169" i="1"/>
  <c r="J166" i="1"/>
  <c r="J162" i="1"/>
  <c r="J167" i="1"/>
  <c r="K167" i="1" s="1"/>
  <c r="J163" i="1"/>
  <c r="J168" i="1"/>
  <c r="H149" i="1"/>
  <c r="G162" i="1"/>
  <c r="H32" i="4"/>
  <c r="I45" i="4" s="1"/>
  <c r="G45" i="4"/>
  <c r="J48" i="4"/>
  <c r="J47" i="4"/>
  <c r="J50" i="4"/>
  <c r="J46" i="4"/>
  <c r="J45" i="4"/>
  <c r="J49" i="4"/>
  <c r="AA10" i="4"/>
  <c r="Z159" i="1"/>
  <c r="AF160" i="1"/>
  <c r="P32" i="4"/>
  <c r="Q45" i="4" s="1"/>
  <c r="O45" i="4"/>
  <c r="R46" i="4"/>
  <c r="R48" i="4"/>
  <c r="R49" i="4"/>
  <c r="R50" i="4"/>
  <c r="R45" i="4"/>
  <c r="R47" i="4"/>
  <c r="AN16" i="5"/>
  <c r="AN6" i="5"/>
  <c r="P129" i="1"/>
  <c r="K107" i="1"/>
  <c r="K62" i="1"/>
  <c r="T105" i="1"/>
  <c r="T100" i="1"/>
  <c r="T118" i="1"/>
  <c r="T121" i="1"/>
  <c r="Z46" i="1"/>
  <c r="Z39" i="1"/>
  <c r="Z55" i="1"/>
  <c r="Z82" i="1"/>
  <c r="Z84" i="1"/>
  <c r="Z102" i="1"/>
  <c r="Z138" i="1"/>
  <c r="Z140" i="1"/>
  <c r="Z142" i="1"/>
  <c r="Z30" i="1"/>
  <c r="AF41" i="1"/>
  <c r="AF48" i="1"/>
  <c r="AF38" i="1"/>
  <c r="AF53" i="1"/>
  <c r="AF79" i="1"/>
  <c r="AF84" i="1"/>
  <c r="AF87" i="1"/>
  <c r="AF77" i="1"/>
  <c r="AF108" i="1"/>
  <c r="AF100" i="1"/>
  <c r="AF105" i="1"/>
  <c r="AF132" i="1"/>
  <c r="AF137" i="1"/>
  <c r="AL68" i="1"/>
  <c r="AL63" i="1"/>
  <c r="AL79" i="1"/>
  <c r="AL100" i="1"/>
  <c r="AL107" i="1"/>
  <c r="T124" i="1"/>
  <c r="AG143" i="1"/>
  <c r="P146" i="1"/>
  <c r="V38" i="4"/>
  <c r="W150" i="1"/>
  <c r="X162" i="1"/>
  <c r="Y46" i="4"/>
  <c r="Y49" i="4"/>
  <c r="Y48" i="4"/>
  <c r="Y47" i="4"/>
  <c r="Y45" i="4"/>
  <c r="Y50" i="4"/>
  <c r="AM17" i="5"/>
  <c r="AN13" i="5"/>
  <c r="AC49" i="4"/>
  <c r="W49" i="4"/>
  <c r="P51" i="4"/>
  <c r="H50" i="4"/>
  <c r="P173" i="1"/>
  <c r="S163" i="1"/>
  <c r="S167" i="1"/>
  <c r="S171" i="1"/>
  <c r="S162" i="1"/>
  <c r="S164" i="1"/>
  <c r="S168" i="1"/>
  <c r="S172" i="1"/>
  <c r="S165" i="1"/>
  <c r="S169" i="1"/>
  <c r="S166" i="1"/>
  <c r="S170" i="1"/>
  <c r="P147" i="1"/>
  <c r="H166" i="1"/>
  <c r="AC167" i="1"/>
  <c r="Q168" i="1"/>
  <c r="W168" i="1"/>
  <c r="AI166" i="1"/>
  <c r="T81" i="1"/>
  <c r="Z149" i="1"/>
  <c r="Z160" i="1"/>
  <c r="Z127" i="1"/>
  <c r="AF54" i="1"/>
  <c r="AF93" i="1"/>
  <c r="AF128" i="1"/>
  <c r="AL45" i="1"/>
  <c r="AL48" i="1"/>
  <c r="AL80" i="1"/>
  <c r="AL93" i="1"/>
  <c r="AL120" i="1"/>
  <c r="O41" i="4"/>
  <c r="Y42" i="4"/>
  <c r="AC124" i="1"/>
  <c r="AD124" i="1" s="1"/>
  <c r="Z95" i="1"/>
  <c r="Z103" i="1"/>
  <c r="Z118" i="1"/>
  <c r="V20" i="4"/>
  <c r="S160" i="1"/>
  <c r="T173" i="1" s="1"/>
  <c r="AG152" i="1"/>
  <c r="AH165" i="1" s="1"/>
  <c r="R41" i="4"/>
  <c r="AA42" i="4"/>
  <c r="R43" i="4"/>
  <c r="AL17" i="5"/>
  <c r="P159" i="1"/>
  <c r="P139" i="1"/>
  <c r="AF69" i="1"/>
  <c r="AF136" i="1"/>
  <c r="AF139" i="1"/>
  <c r="AF142" i="1"/>
  <c r="AL50" i="1"/>
  <c r="AL76" i="1"/>
  <c r="AL115" i="1"/>
  <c r="Z133" i="1"/>
  <c r="Z144" i="1"/>
  <c r="Y38" i="4"/>
  <c r="J43" i="4"/>
  <c r="AA43" i="4"/>
  <c r="Z121" i="1"/>
  <c r="Z93" i="1"/>
  <c r="Z89" i="1"/>
  <c r="Z111" i="1"/>
  <c r="AF36" i="1"/>
  <c r="AF74" i="1"/>
  <c r="AF113" i="1"/>
  <c r="AF118" i="1"/>
  <c r="AL54" i="1"/>
  <c r="AL94" i="1"/>
  <c r="AL117" i="1"/>
  <c r="AD136" i="1"/>
  <c r="V42" i="4"/>
  <c r="V35" i="4"/>
  <c r="W33" i="4"/>
  <c r="Q124" i="1"/>
  <c r="R124" i="1" s="1"/>
  <c r="AF66" i="1"/>
  <c r="P124" i="1"/>
  <c r="K71" i="1"/>
  <c r="K76" i="1"/>
  <c r="K47" i="1"/>
  <c r="K30" i="1"/>
  <c r="T32" i="1"/>
  <c r="T33" i="1"/>
  <c r="T35" i="1"/>
  <c r="T92" i="1"/>
  <c r="T85" i="1"/>
  <c r="Z49" i="1"/>
  <c r="Z42" i="1"/>
  <c r="Z71" i="1"/>
  <c r="Z94" i="1"/>
  <c r="AF47" i="1"/>
  <c r="V43" i="4"/>
  <c r="AL13" i="5"/>
  <c r="G160" i="1"/>
  <c r="AG160" i="1"/>
  <c r="AF55" i="1"/>
  <c r="J159" i="1"/>
  <c r="AG159" i="1"/>
  <c r="AH172" i="1" s="1"/>
  <c r="J42" i="4"/>
  <c r="Z158" i="1"/>
  <c r="R42" i="4"/>
  <c r="AF121" i="1"/>
  <c r="AL90" i="1"/>
  <c r="Z125" i="1"/>
  <c r="J25" i="4"/>
  <c r="K32" i="1"/>
  <c r="T36" i="1"/>
  <c r="T54" i="1"/>
  <c r="T66" i="1"/>
  <c r="T108" i="1"/>
  <c r="T104" i="1"/>
  <c r="T114" i="1"/>
  <c r="Z32" i="1"/>
  <c r="Z36" i="1"/>
  <c r="Z69" i="1"/>
  <c r="AF60" i="1"/>
  <c r="AF91" i="1"/>
  <c r="AF102" i="1"/>
  <c r="AF92" i="1"/>
  <c r="AF94" i="1"/>
  <c r="AF104" i="1"/>
  <c r="AF119" i="1"/>
  <c r="AF124" i="1"/>
  <c r="AF151" i="1"/>
  <c r="AF140" i="1"/>
  <c r="AL32" i="1"/>
  <c r="AL46" i="1"/>
  <c r="AL91" i="1"/>
  <c r="AL101" i="1"/>
  <c r="P152" i="1"/>
  <c r="O30" i="4"/>
  <c r="V34" i="4"/>
  <c r="J160" i="1"/>
  <c r="P158" i="1"/>
  <c r="AF159" i="1"/>
  <c r="AG154" i="1"/>
  <c r="AH167" i="1" s="1"/>
  <c r="AG150" i="1"/>
  <c r="AH163" i="1" s="1"/>
  <c r="AA41" i="4"/>
  <c r="AL10" i="5"/>
  <c r="AF67" i="1"/>
  <c r="Z79" i="1"/>
  <c r="Z87" i="1"/>
  <c r="Z92" i="1"/>
  <c r="Z112" i="1"/>
  <c r="Z120" i="1"/>
  <c r="G158" i="1"/>
  <c r="AG158" i="1"/>
  <c r="AH171" i="1" s="1"/>
  <c r="AG127" i="1"/>
  <c r="AH127" i="1" s="1"/>
  <c r="K120" i="1"/>
  <c r="K116" i="1"/>
  <c r="K84" i="1"/>
  <c r="K68" i="1"/>
  <c r="K64" i="1"/>
  <c r="K60" i="1"/>
  <c r="T45" i="1"/>
  <c r="AF37" i="1"/>
  <c r="AF34" i="1"/>
  <c r="AF42" i="1"/>
  <c r="AG134" i="1"/>
  <c r="AH134" i="1" s="1"/>
  <c r="V22" i="4"/>
  <c r="P160" i="1"/>
  <c r="AF158" i="1"/>
  <c r="AA40" i="4"/>
  <c r="AL9" i="5"/>
  <c r="AN5" i="5"/>
  <c r="AN10" i="5"/>
  <c r="AM13" i="5"/>
  <c r="AF131" i="1"/>
  <c r="AF98" i="1"/>
  <c r="Z105" i="1"/>
  <c r="X125" i="1"/>
  <c r="AF141" i="1"/>
  <c r="K99" i="1"/>
  <c r="K95" i="1"/>
  <c r="K91" i="1"/>
  <c r="K55" i="1"/>
  <c r="K51" i="1"/>
  <c r="T51" i="1"/>
  <c r="T69" i="1"/>
  <c r="T59" i="1"/>
  <c r="T64" i="1"/>
  <c r="T67" i="1"/>
  <c r="T93" i="1"/>
  <c r="Z43" i="1"/>
  <c r="Z59" i="1"/>
  <c r="AF33" i="1"/>
  <c r="P138" i="1"/>
  <c r="S144" i="1"/>
  <c r="AG142" i="1"/>
  <c r="AH142" i="1" s="1"/>
  <c r="O32" i="4"/>
  <c r="AA20" i="4"/>
  <c r="Y40" i="4"/>
  <c r="AF40" i="1"/>
  <c r="AG132" i="1"/>
  <c r="AH132" i="1" s="1"/>
  <c r="Z129" i="1"/>
  <c r="X124" i="1"/>
  <c r="AF114" i="1"/>
  <c r="AL37" i="1"/>
  <c r="S156" i="1"/>
  <c r="T169" i="1" s="1"/>
  <c r="AA37" i="4"/>
  <c r="AB50" i="4" s="1"/>
  <c r="AG124" i="1"/>
  <c r="AH124" i="1" s="1"/>
  <c r="AF43" i="1"/>
  <c r="AF120" i="1"/>
  <c r="K113" i="1"/>
  <c r="K105" i="1"/>
  <c r="K101" i="1"/>
  <c r="K97" i="1"/>
  <c r="K93" i="1"/>
  <c r="K89" i="1"/>
  <c r="K85" i="1"/>
  <c r="K77" i="1"/>
  <c r="K73" i="1"/>
  <c r="K46" i="1"/>
  <c r="K34" i="1"/>
  <c r="Z63" i="1"/>
  <c r="Z91" i="1"/>
  <c r="Z107" i="1"/>
  <c r="V33" i="4"/>
  <c r="G35" i="4"/>
  <c r="AG153" i="1"/>
  <c r="AH166" i="1" s="1"/>
  <c r="J40" i="4"/>
  <c r="G40" i="4"/>
  <c r="T112" i="1"/>
  <c r="T119" i="1"/>
  <c r="Z35" i="1"/>
  <c r="Z41" i="1"/>
  <c r="AF145" i="1"/>
  <c r="R22" i="4"/>
  <c r="J19" i="4"/>
  <c r="AF152" i="1"/>
  <c r="AG157" i="1"/>
  <c r="AH170" i="1" s="1"/>
  <c r="G33" i="4"/>
  <c r="R38" i="4"/>
  <c r="AM6" i="6"/>
  <c r="AL14" i="5"/>
  <c r="AL6" i="5"/>
  <c r="AM9" i="5"/>
  <c r="AN14" i="5"/>
  <c r="AN9" i="5"/>
  <c r="AN4" i="5"/>
  <c r="T84" i="1"/>
  <c r="T74" i="1"/>
  <c r="Z76" i="1"/>
  <c r="G144" i="1"/>
  <c r="O23" i="4"/>
  <c r="G24" i="4"/>
  <c r="Z155" i="1"/>
  <c r="Z156" i="1"/>
  <c r="P157" i="1"/>
  <c r="AF157" i="1"/>
  <c r="AG156" i="1"/>
  <c r="AH169" i="1" s="1"/>
  <c r="AG149" i="1"/>
  <c r="Z65" i="1"/>
  <c r="Z106" i="1"/>
  <c r="Z126" i="1"/>
  <c r="Z130" i="1"/>
  <c r="AF50" i="1"/>
  <c r="AF72" i="1"/>
  <c r="AF116" i="1"/>
  <c r="AL42" i="1"/>
  <c r="AL58" i="1"/>
  <c r="AL59" i="1"/>
  <c r="AL75" i="1"/>
  <c r="AL69" i="1"/>
  <c r="AL85" i="1"/>
  <c r="AL95" i="1"/>
  <c r="AL98" i="1"/>
  <c r="AL110" i="1"/>
  <c r="AL118" i="1"/>
  <c r="AF155" i="1"/>
  <c r="AG155" i="1"/>
  <c r="AH168" i="1" s="1"/>
  <c r="AG151" i="1"/>
  <c r="AH164" i="1" s="1"/>
  <c r="G39" i="4"/>
  <c r="AA39" i="4"/>
  <c r="AM17" i="6"/>
  <c r="K82" i="1"/>
  <c r="T42" i="1"/>
  <c r="T52" i="1"/>
  <c r="T113" i="1"/>
  <c r="Z52" i="1"/>
  <c r="Z47" i="1"/>
  <c r="Z40" i="1"/>
  <c r="Z60" i="1"/>
  <c r="Z72" i="1"/>
  <c r="AA8" i="4"/>
  <c r="AA13" i="4"/>
  <c r="S145" i="1"/>
  <c r="S146" i="1"/>
  <c r="AG147" i="1"/>
  <c r="G27" i="4"/>
  <c r="P156" i="1"/>
  <c r="AF156" i="1"/>
  <c r="Z157" i="1"/>
  <c r="J38" i="4"/>
  <c r="K38" i="4" s="1"/>
  <c r="AA38" i="4"/>
  <c r="R39" i="4"/>
  <c r="AM11" i="6"/>
  <c r="J156" i="1"/>
  <c r="F161" i="1"/>
  <c r="E7" i="3"/>
  <c r="O38" i="4"/>
  <c r="P143" i="1"/>
  <c r="AL55" i="1"/>
  <c r="AL88" i="1"/>
  <c r="AG133" i="1"/>
  <c r="AH133" i="1" s="1"/>
  <c r="P7" i="4"/>
  <c r="P8" i="4" s="1"/>
  <c r="P9" i="4" s="1"/>
  <c r="R21" i="4"/>
  <c r="T46" i="1"/>
  <c r="T39" i="1"/>
  <c r="T71" i="1"/>
  <c r="T78" i="1"/>
  <c r="T94" i="1"/>
  <c r="T98" i="1"/>
  <c r="T97" i="1"/>
  <c r="Z33" i="1"/>
  <c r="Z37" i="1"/>
  <c r="Z48" i="1"/>
  <c r="Z62" i="1"/>
  <c r="Z73" i="1"/>
  <c r="Z81" i="1"/>
  <c r="Z85" i="1"/>
  <c r="Z114" i="1"/>
  <c r="Z104" i="1"/>
  <c r="Z110" i="1"/>
  <c r="Z115" i="1"/>
  <c r="Z137" i="1"/>
  <c r="Z139" i="1"/>
  <c r="Z141" i="1"/>
  <c r="Z143" i="1"/>
  <c r="AF39" i="1"/>
  <c r="AF150" i="1"/>
  <c r="AF115" i="1"/>
  <c r="AL114" i="1"/>
  <c r="AL104" i="1"/>
  <c r="AA14" i="4"/>
  <c r="N18" i="4"/>
  <c r="G146" i="1"/>
  <c r="O39" i="4"/>
  <c r="Q149" i="1"/>
  <c r="G156" i="1"/>
  <c r="AA36" i="4"/>
  <c r="AB49" i="4" s="1"/>
  <c r="AM15" i="6"/>
  <c r="AM10" i="6"/>
  <c r="AM5" i="6"/>
  <c r="AN10" i="6"/>
  <c r="AL65" i="1"/>
  <c r="AL111" i="1"/>
  <c r="Z54" i="1"/>
  <c r="AL33" i="1"/>
  <c r="G138" i="1"/>
  <c r="Z131" i="1"/>
  <c r="K86" i="1"/>
  <c r="AF138" i="1"/>
  <c r="K69" i="1"/>
  <c r="G142" i="1"/>
  <c r="J124" i="1"/>
  <c r="K124" i="1" s="1"/>
  <c r="K72" i="1"/>
  <c r="K49" i="1"/>
  <c r="K35" i="1"/>
  <c r="T34" i="1"/>
  <c r="T58" i="1"/>
  <c r="AF106" i="1"/>
  <c r="AF149" i="1"/>
  <c r="AL53" i="1"/>
  <c r="AL56" i="1"/>
  <c r="AL61" i="1"/>
  <c r="AL97" i="1"/>
  <c r="AL99" i="1"/>
  <c r="AL92" i="1"/>
  <c r="AL108" i="1"/>
  <c r="AL116" i="1"/>
  <c r="Z146" i="1"/>
  <c r="G145" i="1"/>
  <c r="G143" i="1"/>
  <c r="AA9" i="4"/>
  <c r="V24" i="4"/>
  <c r="V40" i="4"/>
  <c r="G37" i="4"/>
  <c r="AF154" i="1"/>
  <c r="D7" i="3"/>
  <c r="AA35" i="4"/>
  <c r="AB48" i="4" s="1"/>
  <c r="AM14" i="6"/>
  <c r="AM9" i="6"/>
  <c r="AN6" i="6"/>
  <c r="AG130" i="1"/>
  <c r="AH130" i="1" s="1"/>
  <c r="Z50" i="1"/>
  <c r="S133" i="1"/>
  <c r="T133" i="1" s="1"/>
  <c r="Z80" i="1"/>
  <c r="S149" i="1"/>
  <c r="S143" i="1"/>
  <c r="J146" i="1"/>
  <c r="AL78" i="1"/>
  <c r="Z116" i="1"/>
  <c r="K118" i="1"/>
  <c r="K114" i="1"/>
  <c r="K119" i="1"/>
  <c r="K103" i="1"/>
  <c r="K42" i="1"/>
  <c r="K40" i="1"/>
  <c r="K38" i="1"/>
  <c r="K36" i="1"/>
  <c r="T41" i="1"/>
  <c r="AF30" i="1"/>
  <c r="AL36" i="1"/>
  <c r="P149" i="1"/>
  <c r="H20" i="4"/>
  <c r="H21" i="4" s="1"/>
  <c r="H22" i="4" s="1"/>
  <c r="H23" i="4" s="1"/>
  <c r="H24" i="4" s="1"/>
  <c r="H25" i="4" s="1"/>
  <c r="V23" i="4"/>
  <c r="J158" i="1"/>
  <c r="G42" i="4"/>
  <c r="AM3" i="6"/>
  <c r="AM13" i="6"/>
  <c r="AM7" i="6"/>
  <c r="K87" i="1"/>
  <c r="K100" i="1"/>
  <c r="K80" i="1"/>
  <c r="K67" i="1"/>
  <c r="K41" i="1"/>
  <c r="K54" i="1"/>
  <c r="T43" i="1"/>
  <c r="T30" i="1"/>
  <c r="T48" i="1"/>
  <c r="T61" i="1"/>
  <c r="T102" i="1"/>
  <c r="T115" i="1"/>
  <c r="T107" i="1"/>
  <c r="AA15" i="4"/>
  <c r="G28" i="4"/>
  <c r="G21" i="4"/>
  <c r="J21" i="4"/>
  <c r="AA24" i="4"/>
  <c r="AB24" i="4" s="1"/>
  <c r="O24" i="4"/>
  <c r="K33" i="1"/>
  <c r="AL89" i="1"/>
  <c r="AG123" i="1"/>
  <c r="AI125" i="1" s="1"/>
  <c r="AJ125" i="1" s="1"/>
  <c r="H123" i="1"/>
  <c r="J123" i="1"/>
  <c r="K123" i="1" s="1"/>
  <c r="G123" i="1"/>
  <c r="J142" i="1"/>
  <c r="Z154" i="1"/>
  <c r="J154" i="1"/>
  <c r="K59" i="1"/>
  <c r="AL66" i="1"/>
  <c r="Z61" i="1"/>
  <c r="W127" i="1"/>
  <c r="X126" i="1"/>
  <c r="S136" i="1"/>
  <c r="P141" i="1"/>
  <c r="O29" i="4"/>
  <c r="R20" i="4"/>
  <c r="AA16" i="4"/>
  <c r="AA17" i="4"/>
  <c r="Y34" i="4"/>
  <c r="V30" i="4"/>
  <c r="Y32" i="4"/>
  <c r="AA26" i="4"/>
  <c r="G26" i="4"/>
  <c r="J27" i="4"/>
  <c r="J30" i="4"/>
  <c r="J32" i="4"/>
  <c r="K32" i="4" s="1"/>
  <c r="S159" i="1"/>
  <c r="O161" i="1"/>
  <c r="Y36" i="4"/>
  <c r="K90" i="1"/>
  <c r="T47" i="1"/>
  <c r="T65" i="1"/>
  <c r="T79" i="1"/>
  <c r="J126" i="1"/>
  <c r="K126" i="1" s="1"/>
  <c r="G154" i="1"/>
  <c r="R36" i="4"/>
  <c r="AL17" i="6"/>
  <c r="AL13" i="6"/>
  <c r="AL9" i="6"/>
  <c r="AL5" i="6"/>
  <c r="AL3" i="6"/>
  <c r="AN16" i="6"/>
  <c r="AN12" i="6"/>
  <c r="AN8" i="6"/>
  <c r="AN4" i="6"/>
  <c r="AL15" i="5"/>
  <c r="AL11" i="5"/>
  <c r="AL7" i="5"/>
  <c r="AL3" i="5"/>
  <c r="AM15" i="5"/>
  <c r="AM11" i="5"/>
  <c r="AM7" i="5"/>
  <c r="AM3" i="5"/>
  <c r="AN15" i="5"/>
  <c r="AN11" i="5"/>
  <c r="AN7" i="5"/>
  <c r="K112" i="1"/>
  <c r="K104" i="1"/>
  <c r="K98" i="1"/>
  <c r="K78" i="1"/>
  <c r="K61" i="1"/>
  <c r="K58" i="1"/>
  <c r="T82" i="1"/>
  <c r="T103" i="1"/>
  <c r="T106" i="1"/>
  <c r="T117" i="1"/>
  <c r="T120" i="1"/>
  <c r="AF97" i="1"/>
  <c r="AF110" i="1"/>
  <c r="AL38" i="1"/>
  <c r="AL52" i="1"/>
  <c r="AL34" i="1"/>
  <c r="AL62" i="1"/>
  <c r="AL67" i="1"/>
  <c r="AL64" i="1"/>
  <c r="AL87" i="1"/>
  <c r="AL81" i="1"/>
  <c r="AL72" i="1"/>
  <c r="J125" i="1"/>
  <c r="AG131" i="1"/>
  <c r="P19" i="4"/>
  <c r="AA7" i="4"/>
  <c r="W7" i="4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F31" i="4"/>
  <c r="J24" i="4"/>
  <c r="S158" i="1"/>
  <c r="Z151" i="1"/>
  <c r="O42" i="4"/>
  <c r="AL16" i="6"/>
  <c r="AL12" i="6"/>
  <c r="AL8" i="6"/>
  <c r="AL4" i="6"/>
  <c r="AN15" i="6"/>
  <c r="AN11" i="6"/>
  <c r="AN7" i="6"/>
  <c r="AM14" i="5"/>
  <c r="AM10" i="5"/>
  <c r="AM6" i="5"/>
  <c r="K115" i="1"/>
  <c r="K50" i="1"/>
  <c r="T56" i="1"/>
  <c r="T72" i="1"/>
  <c r="T49" i="1"/>
  <c r="T91" i="1"/>
  <c r="T111" i="1"/>
  <c r="T101" i="1"/>
  <c r="Z74" i="1"/>
  <c r="Z100" i="1"/>
  <c r="AF32" i="1"/>
  <c r="AF46" i="1"/>
  <c r="AF75" i="1"/>
  <c r="AL40" i="1"/>
  <c r="AL41" i="1"/>
  <c r="AL60" i="1"/>
  <c r="AL82" i="1"/>
  <c r="E5" i="3"/>
  <c r="AF147" i="1"/>
  <c r="P137" i="1"/>
  <c r="G140" i="1"/>
  <c r="V25" i="4"/>
  <c r="P145" i="1"/>
  <c r="AA30" i="4"/>
  <c r="AB30" i="4" s="1"/>
  <c r="S157" i="1"/>
  <c r="G153" i="1"/>
  <c r="AA32" i="4"/>
  <c r="J37" i="4"/>
  <c r="K37" i="4" s="1"/>
  <c r="J39" i="4"/>
  <c r="AL15" i="6"/>
  <c r="AL11" i="6"/>
  <c r="AL7" i="6"/>
  <c r="AF129" i="1"/>
  <c r="AL86" i="1"/>
  <c r="O26" i="4"/>
  <c r="S154" i="1"/>
  <c r="T167" i="1" s="1"/>
  <c r="O33" i="4"/>
  <c r="AL14" i="6"/>
  <c r="AL10" i="6"/>
  <c r="AM16" i="6"/>
  <c r="AM12" i="6"/>
  <c r="AM8" i="6"/>
  <c r="AN17" i="6"/>
  <c r="AN13" i="6"/>
  <c r="AN9" i="6"/>
  <c r="AL16" i="5"/>
  <c r="AL12" i="5"/>
  <c r="AL8" i="5"/>
  <c r="AM16" i="5"/>
  <c r="AM12" i="5"/>
  <c r="AM8" i="5"/>
  <c r="R37" i="4"/>
  <c r="O37" i="4"/>
  <c r="P154" i="1"/>
  <c r="V36" i="4"/>
  <c r="O36" i="4"/>
  <c r="R28" i="4"/>
  <c r="R29" i="4"/>
  <c r="R32" i="4"/>
  <c r="R30" i="4"/>
  <c r="R34" i="4"/>
  <c r="R25" i="4"/>
  <c r="O25" i="4"/>
  <c r="R26" i="4"/>
  <c r="AA19" i="4"/>
  <c r="Y20" i="4"/>
  <c r="V19" i="4"/>
  <c r="Y23" i="4"/>
  <c r="V32" i="4"/>
  <c r="Y22" i="4"/>
  <c r="U31" i="4"/>
  <c r="Y19" i="4"/>
  <c r="AA25" i="4"/>
  <c r="Y27" i="4"/>
  <c r="Y30" i="4"/>
  <c r="Z43" i="4" s="1"/>
  <c r="V27" i="4"/>
  <c r="R24" i="4"/>
  <c r="R23" i="4"/>
  <c r="Y35" i="4"/>
  <c r="Y28" i="4"/>
  <c r="Y26" i="4"/>
  <c r="H6" i="4"/>
  <c r="AA6" i="4"/>
  <c r="F18" i="4"/>
  <c r="G19" i="4"/>
  <c r="U18" i="4"/>
  <c r="J36" i="4"/>
  <c r="G36" i="4"/>
  <c r="R40" i="4"/>
  <c r="V41" i="4"/>
  <c r="U44" i="4"/>
  <c r="W19" i="4"/>
  <c r="AA28" i="4"/>
  <c r="O28" i="4"/>
  <c r="Y21" i="4"/>
  <c r="Y17" i="4"/>
  <c r="O40" i="4"/>
  <c r="Y41" i="4"/>
  <c r="J17" i="4"/>
  <c r="J23" i="4"/>
  <c r="AA12" i="4"/>
  <c r="G25" i="4"/>
  <c r="Y29" i="4"/>
  <c r="Z42" i="4" s="1"/>
  <c r="J28" i="4"/>
  <c r="AA27" i="4"/>
  <c r="O22" i="4"/>
  <c r="AA23" i="4"/>
  <c r="J34" i="4"/>
  <c r="AA34" i="4"/>
  <c r="AB47" i="4" s="1"/>
  <c r="G34" i="4"/>
  <c r="J35" i="4"/>
  <c r="G43" i="4"/>
  <c r="R17" i="4"/>
  <c r="R19" i="4"/>
  <c r="O34" i="4"/>
  <c r="N31" i="4"/>
  <c r="O21" i="4"/>
  <c r="J22" i="4"/>
  <c r="Y24" i="4"/>
  <c r="Y25" i="4"/>
  <c r="AA33" i="4"/>
  <c r="AB46" i="4" s="1"/>
  <c r="J33" i="4"/>
  <c r="F44" i="4"/>
  <c r="O35" i="4"/>
  <c r="R35" i="4"/>
  <c r="V37" i="4"/>
  <c r="Y37" i="4"/>
  <c r="Y39" i="4"/>
  <c r="V39" i="4"/>
  <c r="J41" i="4"/>
  <c r="G41" i="4"/>
  <c r="Y33" i="4"/>
  <c r="V28" i="4"/>
  <c r="J29" i="4"/>
  <c r="G29" i="4"/>
  <c r="J26" i="4"/>
  <c r="G20" i="4"/>
  <c r="J20" i="4"/>
  <c r="R27" i="4"/>
  <c r="G22" i="4"/>
  <c r="V21" i="4"/>
  <c r="D6" i="3"/>
  <c r="O27" i="4"/>
  <c r="AA29" i="4"/>
  <c r="R33" i="4"/>
  <c r="AA21" i="4"/>
  <c r="AA22" i="4"/>
  <c r="O43" i="4"/>
  <c r="N44" i="4"/>
  <c r="G32" i="4"/>
  <c r="T136" i="1"/>
  <c r="T149" i="1"/>
  <c r="Z53" i="1"/>
  <c r="Z66" i="1"/>
  <c r="Z86" i="1"/>
  <c r="Z99" i="1"/>
  <c r="Z123" i="1"/>
  <c r="Z136" i="1"/>
  <c r="AF45" i="1"/>
  <c r="AF58" i="1"/>
  <c r="AL112" i="1"/>
  <c r="X136" i="1"/>
  <c r="W137" i="1"/>
  <c r="G137" i="1"/>
  <c r="AG137" i="1"/>
  <c r="AG141" i="1"/>
  <c r="J145" i="1"/>
  <c r="Z119" i="1"/>
  <c r="S134" i="1"/>
  <c r="T134" i="1" s="1"/>
  <c r="Z101" i="1"/>
  <c r="J129" i="1"/>
  <c r="K129" i="1" s="1"/>
  <c r="Z78" i="1"/>
  <c r="AG146" i="1"/>
  <c r="K121" i="1"/>
  <c r="K108" i="1"/>
  <c r="T110" i="1"/>
  <c r="T123" i="1"/>
  <c r="AL35" i="1"/>
  <c r="S140" i="1"/>
  <c r="J151" i="1"/>
  <c r="P155" i="1"/>
  <c r="S155" i="1"/>
  <c r="T168" i="1" s="1"/>
  <c r="AF127" i="1"/>
  <c r="AL106" i="1"/>
  <c r="AL39" i="1"/>
  <c r="Z117" i="1"/>
  <c r="AF73" i="1"/>
  <c r="AG126" i="1"/>
  <c r="X149" i="1"/>
  <c r="K74" i="1"/>
  <c r="J141" i="1"/>
  <c r="J138" i="1"/>
  <c r="S138" i="1"/>
  <c r="S132" i="1"/>
  <c r="T132" i="1" s="1"/>
  <c r="J133" i="1"/>
  <c r="K133" i="1" s="1"/>
  <c r="O135" i="1"/>
  <c r="K65" i="1"/>
  <c r="AF78" i="1"/>
  <c r="G141" i="1"/>
  <c r="AL84" i="1"/>
  <c r="G126" i="1"/>
  <c r="J127" i="1"/>
  <c r="K127" i="1" s="1"/>
  <c r="K111" i="1"/>
  <c r="K53" i="1"/>
  <c r="K66" i="1"/>
  <c r="T50" i="1"/>
  <c r="T63" i="1"/>
  <c r="T77" i="1"/>
  <c r="T99" i="1"/>
  <c r="T86" i="1"/>
  <c r="T76" i="1"/>
  <c r="T89" i="1"/>
  <c r="T80" i="1"/>
  <c r="T95" i="1"/>
  <c r="AF35" i="1"/>
  <c r="AF62" i="1"/>
  <c r="AF49" i="1"/>
  <c r="AF52" i="1"/>
  <c r="AF65" i="1"/>
  <c r="AF76" i="1"/>
  <c r="AF63" i="1"/>
  <c r="AF82" i="1"/>
  <c r="AF85" i="1"/>
  <c r="AF103" i="1"/>
  <c r="AF90" i="1"/>
  <c r="AF107" i="1"/>
  <c r="Z152" i="1"/>
  <c r="AF153" i="1"/>
  <c r="G157" i="1"/>
  <c r="J157" i="1"/>
  <c r="J153" i="1"/>
  <c r="J152" i="1"/>
  <c r="G152" i="1"/>
  <c r="S153" i="1"/>
  <c r="T166" i="1" s="1"/>
  <c r="P153" i="1"/>
  <c r="Z38" i="1"/>
  <c r="Z51" i="1"/>
  <c r="AF81" i="1"/>
  <c r="AF68" i="1"/>
  <c r="AF99" i="1"/>
  <c r="AL102" i="1"/>
  <c r="P125" i="1"/>
  <c r="S125" i="1"/>
  <c r="T125" i="1" s="1"/>
  <c r="S126" i="1"/>
  <c r="T126" i="1" s="1"/>
  <c r="S127" i="1"/>
  <c r="T127" i="1" s="1"/>
  <c r="P128" i="1"/>
  <c r="S129" i="1"/>
  <c r="T129" i="1" s="1"/>
  <c r="J134" i="1"/>
  <c r="K134" i="1" s="1"/>
  <c r="G139" i="1"/>
  <c r="J140" i="1"/>
  <c r="AG139" i="1"/>
  <c r="J143" i="1"/>
  <c r="J144" i="1"/>
  <c r="Z128" i="1"/>
  <c r="Z56" i="1"/>
  <c r="G134" i="1"/>
  <c r="J128" i="1"/>
  <c r="K128" i="1" s="1"/>
  <c r="J137" i="1"/>
  <c r="K137" i="1" s="1"/>
  <c r="S131" i="1"/>
  <c r="T131" i="1" s="1"/>
  <c r="AF112" i="1"/>
  <c r="K81" i="1"/>
  <c r="K94" i="1"/>
  <c r="AL43" i="1"/>
  <c r="AL30" i="1"/>
  <c r="AL77" i="1"/>
  <c r="AC138" i="1"/>
  <c r="S130" i="1"/>
  <c r="AL74" i="1"/>
  <c r="AH125" i="1"/>
  <c r="AF89" i="1"/>
  <c r="J136" i="1"/>
  <c r="AG145" i="1"/>
  <c r="F135" i="1"/>
  <c r="AL121" i="1"/>
  <c r="Z98" i="1"/>
  <c r="J139" i="1"/>
  <c r="S128" i="1"/>
  <c r="T128" i="1" s="1"/>
  <c r="AL47" i="1"/>
  <c r="K106" i="1"/>
  <c r="K102" i="1"/>
  <c r="K79" i="1"/>
  <c r="K92" i="1"/>
  <c r="K75" i="1"/>
  <c r="K88" i="1"/>
  <c r="K63" i="1"/>
  <c r="K43" i="1"/>
  <c r="K56" i="1"/>
  <c r="K39" i="1"/>
  <c r="K52" i="1"/>
  <c r="T40" i="1"/>
  <c r="T53" i="1"/>
  <c r="T75" i="1"/>
  <c r="T62" i="1"/>
  <c r="T55" i="1"/>
  <c r="T90" i="1"/>
  <c r="AF130" i="1"/>
  <c r="AF117" i="1"/>
  <c r="S142" i="1"/>
  <c r="S141" i="1"/>
  <c r="S147" i="1"/>
  <c r="T147" i="1" s="1"/>
  <c r="J149" i="1"/>
  <c r="J147" i="1"/>
  <c r="J150" i="1"/>
  <c r="G147" i="1"/>
  <c r="Z150" i="1"/>
  <c r="S152" i="1"/>
  <c r="J132" i="1"/>
  <c r="K132" i="1" s="1"/>
  <c r="P144" i="1"/>
  <c r="T116" i="1"/>
  <c r="Z58" i="1"/>
  <c r="Z45" i="1"/>
  <c r="Z68" i="1"/>
  <c r="Z75" i="1"/>
  <c r="K125" i="1"/>
  <c r="G128" i="1"/>
  <c r="AG128" i="1"/>
  <c r="J130" i="1"/>
  <c r="K130" i="1" s="1"/>
  <c r="J131" i="1"/>
  <c r="K131" i="1" s="1"/>
  <c r="O148" i="1"/>
  <c r="Q136" i="1"/>
  <c r="S137" i="1"/>
  <c r="T137" i="1" s="1"/>
  <c r="P151" i="1"/>
  <c r="AG138" i="1"/>
  <c r="S139" i="1"/>
  <c r="AG140" i="1"/>
  <c r="P140" i="1"/>
  <c r="AC150" i="1"/>
  <c r="AD163" i="1" s="1"/>
  <c r="AD149" i="1"/>
  <c r="G159" i="1"/>
  <c r="S151" i="1"/>
  <c r="S150" i="1"/>
  <c r="T163" i="1" s="1"/>
  <c r="P150" i="1"/>
  <c r="K117" i="1"/>
  <c r="K48" i="1"/>
  <c r="T60" i="1"/>
  <c r="T68" i="1"/>
  <c r="T73" i="1"/>
  <c r="T87" i="1"/>
  <c r="H136" i="1"/>
  <c r="G136" i="1"/>
  <c r="G149" i="1"/>
  <c r="AG136" i="1"/>
  <c r="F148" i="1"/>
  <c r="G155" i="1"/>
  <c r="J155" i="1"/>
  <c r="G150" i="1"/>
  <c r="K110" i="1"/>
  <c r="T38" i="1"/>
  <c r="Z90" i="1"/>
  <c r="Z108" i="1"/>
  <c r="AF95" i="1"/>
  <c r="AF126" i="1"/>
  <c r="AL105" i="1"/>
  <c r="Z153" i="1"/>
  <c r="K49" i="4" l="1"/>
  <c r="K165" i="1"/>
  <c r="T165" i="1"/>
  <c r="K147" i="1"/>
  <c r="S41" i="4"/>
  <c r="Z47" i="4"/>
  <c r="AH143" i="1"/>
  <c r="S46" i="4"/>
  <c r="K46" i="4"/>
  <c r="K168" i="1"/>
  <c r="K166" i="1"/>
  <c r="Z48" i="4"/>
  <c r="S50" i="4"/>
  <c r="K163" i="1"/>
  <c r="K47" i="4"/>
  <c r="AE45" i="4"/>
  <c r="AE49" i="4"/>
  <c r="AE47" i="4"/>
  <c r="AF47" i="4" s="1"/>
  <c r="AE46" i="4"/>
  <c r="AE50" i="4"/>
  <c r="AE48" i="4"/>
  <c r="S45" i="4"/>
  <c r="T164" i="1"/>
  <c r="C7" i="3"/>
  <c r="AC32" i="4"/>
  <c r="AD45" i="4" s="1"/>
  <c r="AB45" i="4"/>
  <c r="W34" i="4"/>
  <c r="X46" i="4"/>
  <c r="K43" i="4"/>
  <c r="W151" i="1"/>
  <c r="X163" i="1"/>
  <c r="K50" i="4"/>
  <c r="K169" i="1"/>
  <c r="K155" i="1"/>
  <c r="K139" i="1"/>
  <c r="H33" i="4"/>
  <c r="I46" i="4" s="1"/>
  <c r="Z32" i="4"/>
  <c r="T162" i="1"/>
  <c r="AC50" i="4"/>
  <c r="AC51" i="4" s="1"/>
  <c r="Z50" i="4"/>
  <c r="Z49" i="4"/>
  <c r="S49" i="4"/>
  <c r="Q125" i="1"/>
  <c r="K30" i="4"/>
  <c r="I32" i="4"/>
  <c r="K158" i="1"/>
  <c r="P33" i="4"/>
  <c r="Z45" i="4"/>
  <c r="Z46" i="4"/>
  <c r="S47" i="4"/>
  <c r="S48" i="4"/>
  <c r="K45" i="4"/>
  <c r="K48" i="4"/>
  <c r="H150" i="1"/>
  <c r="I162" i="1"/>
  <c r="K162" i="1"/>
  <c r="K164" i="1"/>
  <c r="T170" i="1"/>
  <c r="T171" i="1"/>
  <c r="H51" i="4"/>
  <c r="P52" i="4"/>
  <c r="Q51" i="4"/>
  <c r="AD51" i="4"/>
  <c r="AC52" i="4"/>
  <c r="W50" i="4"/>
  <c r="Q150" i="1"/>
  <c r="R163" i="1" s="1"/>
  <c r="R162" i="1"/>
  <c r="AK171" i="1"/>
  <c r="AK167" i="1"/>
  <c r="AK163" i="1"/>
  <c r="AK164" i="1"/>
  <c r="AK170" i="1"/>
  <c r="AK166" i="1"/>
  <c r="AK162" i="1"/>
  <c r="AH173" i="1"/>
  <c r="AK169" i="1"/>
  <c r="AK165" i="1"/>
  <c r="AK172" i="1"/>
  <c r="AK168" i="1"/>
  <c r="AI149" i="1"/>
  <c r="AJ162" i="1" s="1"/>
  <c r="AH162" i="1"/>
  <c r="T159" i="1"/>
  <c r="T172" i="1"/>
  <c r="AC168" i="1"/>
  <c r="W169" i="1"/>
  <c r="AI167" i="1"/>
  <c r="Q169" i="1"/>
  <c r="H167" i="1"/>
  <c r="AB32" i="4"/>
  <c r="Z34" i="4"/>
  <c r="AG161" i="1"/>
  <c r="AC125" i="1"/>
  <c r="T160" i="1"/>
  <c r="AB20" i="4"/>
  <c r="I136" i="1"/>
  <c r="I149" i="1"/>
  <c r="AD137" i="1"/>
  <c r="F5" i="3"/>
  <c r="K138" i="1"/>
  <c r="K41" i="4"/>
  <c r="Z38" i="4"/>
  <c r="K160" i="1"/>
  <c r="AB43" i="4"/>
  <c r="AE43" i="4"/>
  <c r="S43" i="4"/>
  <c r="AH160" i="1"/>
  <c r="AK160" i="1"/>
  <c r="AL173" i="1" s="1"/>
  <c r="AH158" i="1"/>
  <c r="AK158" i="1"/>
  <c r="AE42" i="4"/>
  <c r="AB42" i="4"/>
  <c r="S34" i="4"/>
  <c r="AB26" i="4"/>
  <c r="K42" i="4"/>
  <c r="T157" i="1"/>
  <c r="K159" i="1"/>
  <c r="AH147" i="1"/>
  <c r="Z41" i="4"/>
  <c r="T158" i="1"/>
  <c r="S42" i="4"/>
  <c r="K136" i="1"/>
  <c r="AB37" i="4"/>
  <c r="T156" i="1"/>
  <c r="AB41" i="4"/>
  <c r="AE41" i="4"/>
  <c r="AK159" i="1"/>
  <c r="AH159" i="1"/>
  <c r="AI128" i="1"/>
  <c r="AJ128" i="1" s="1"/>
  <c r="S40" i="4"/>
  <c r="F6" i="3"/>
  <c r="T142" i="1"/>
  <c r="S33" i="4"/>
  <c r="S35" i="4"/>
  <c r="K34" i="4"/>
  <c r="AE20" i="4"/>
  <c r="Z40" i="4"/>
  <c r="K40" i="4"/>
  <c r="C6" i="3"/>
  <c r="AI127" i="1"/>
  <c r="AJ127" i="1" s="1"/>
  <c r="Z39" i="4"/>
  <c r="AK125" i="1"/>
  <c r="AL125" i="1" s="1"/>
  <c r="AB40" i="4"/>
  <c r="AE40" i="4"/>
  <c r="S39" i="4"/>
  <c r="T155" i="1"/>
  <c r="AE38" i="4"/>
  <c r="AB38" i="4"/>
  <c r="AK157" i="1"/>
  <c r="AH157" i="1"/>
  <c r="AH155" i="1"/>
  <c r="AK155" i="1"/>
  <c r="T152" i="1"/>
  <c r="K157" i="1"/>
  <c r="K39" i="4"/>
  <c r="AN18" i="5"/>
  <c r="K156" i="1"/>
  <c r="AB39" i="4"/>
  <c r="AE39" i="4"/>
  <c r="AK156" i="1"/>
  <c r="AL169" i="1" s="1"/>
  <c r="AH156" i="1"/>
  <c r="S38" i="4"/>
  <c r="F7" i="3"/>
  <c r="T146" i="1"/>
  <c r="K36" i="4"/>
  <c r="AB36" i="4"/>
  <c r="AM18" i="6"/>
  <c r="AN18" i="6"/>
  <c r="K140" i="1"/>
  <c r="AA31" i="4"/>
  <c r="AK153" i="1"/>
  <c r="T141" i="1"/>
  <c r="AI134" i="1"/>
  <c r="AJ134" i="1" s="1"/>
  <c r="AI129" i="1"/>
  <c r="AJ129" i="1" s="1"/>
  <c r="K151" i="1"/>
  <c r="Z37" i="4"/>
  <c r="AA18" i="4"/>
  <c r="S32" i="4"/>
  <c r="AH131" i="1"/>
  <c r="AH144" i="1"/>
  <c r="H124" i="1"/>
  <c r="I123" i="1"/>
  <c r="AI133" i="1"/>
  <c r="AJ133" i="1" s="1"/>
  <c r="T140" i="1"/>
  <c r="T154" i="1"/>
  <c r="S36" i="4"/>
  <c r="W128" i="1"/>
  <c r="X127" i="1"/>
  <c r="AK123" i="1"/>
  <c r="AL123" i="1" s="1"/>
  <c r="AH123" i="1"/>
  <c r="AK124" i="1"/>
  <c r="AL124" i="1" s="1"/>
  <c r="AI124" i="1"/>
  <c r="AJ124" i="1" s="1"/>
  <c r="AI123" i="1"/>
  <c r="AJ123" i="1" s="1"/>
  <c r="K145" i="1"/>
  <c r="AE36" i="4"/>
  <c r="AE37" i="4"/>
  <c r="AK144" i="1"/>
  <c r="K143" i="1"/>
  <c r="K153" i="1"/>
  <c r="T138" i="1"/>
  <c r="S37" i="4"/>
  <c r="Q19" i="4"/>
  <c r="Q32" i="4"/>
  <c r="P20" i="4"/>
  <c r="AM18" i="5"/>
  <c r="AL18" i="5"/>
  <c r="AL18" i="6"/>
  <c r="Z36" i="4"/>
  <c r="K154" i="1"/>
  <c r="AH154" i="1"/>
  <c r="AK154" i="1"/>
  <c r="AA44" i="4"/>
  <c r="G7" i="3" s="1"/>
  <c r="P10" i="4"/>
  <c r="AB21" i="4"/>
  <c r="AE21" i="4"/>
  <c r="X32" i="4"/>
  <c r="W20" i="4"/>
  <c r="AC12" i="4"/>
  <c r="AC8" i="4"/>
  <c r="AC17" i="4"/>
  <c r="AC11" i="4"/>
  <c r="AC6" i="4"/>
  <c r="AC7" i="4"/>
  <c r="AC16" i="4"/>
  <c r="AC13" i="4"/>
  <c r="AC15" i="4"/>
  <c r="AC14" i="4"/>
  <c r="AC10" i="4"/>
  <c r="AC9" i="4"/>
  <c r="X19" i="4"/>
  <c r="AB25" i="4"/>
  <c r="AE25" i="4"/>
  <c r="AC19" i="4"/>
  <c r="AB19" i="4"/>
  <c r="AE19" i="4"/>
  <c r="K33" i="4"/>
  <c r="AB34" i="4"/>
  <c r="AE34" i="4"/>
  <c r="H7" i="4"/>
  <c r="I19" i="4"/>
  <c r="H26" i="4"/>
  <c r="AE22" i="4"/>
  <c r="AB22" i="4"/>
  <c r="AE28" i="4"/>
  <c r="AB28" i="4"/>
  <c r="AE24" i="4"/>
  <c r="AE26" i="4"/>
  <c r="S30" i="4"/>
  <c r="AB23" i="4"/>
  <c r="AE23" i="4"/>
  <c r="AB29" i="4"/>
  <c r="AE29" i="4"/>
  <c r="AE32" i="4"/>
  <c r="AE30" i="4"/>
  <c r="Z33" i="4"/>
  <c r="AE35" i="4"/>
  <c r="AB35" i="4"/>
  <c r="AB33" i="4"/>
  <c r="AC33" i="4"/>
  <c r="AE33" i="4"/>
  <c r="K35" i="4"/>
  <c r="AB27" i="4"/>
  <c r="AE27" i="4"/>
  <c r="AE17" i="4"/>
  <c r="Z35" i="4"/>
  <c r="Z30" i="4"/>
  <c r="C5" i="3"/>
  <c r="AG135" i="1"/>
  <c r="T144" i="1"/>
  <c r="H137" i="1"/>
  <c r="AG148" i="1"/>
  <c r="AH136" i="1"/>
  <c r="AK136" i="1"/>
  <c r="AI136" i="1"/>
  <c r="AH149" i="1"/>
  <c r="T150" i="1"/>
  <c r="T139" i="1"/>
  <c r="R136" i="1"/>
  <c r="Q137" i="1"/>
  <c r="R150" i="1" s="1"/>
  <c r="R149" i="1"/>
  <c r="AH145" i="1"/>
  <c r="AK145" i="1"/>
  <c r="AC139" i="1"/>
  <c r="AK139" i="1"/>
  <c r="AH139" i="1"/>
  <c r="AK137" i="1"/>
  <c r="AH137" i="1"/>
  <c r="T151" i="1"/>
  <c r="AK138" i="1"/>
  <c r="AL138" i="1" s="1"/>
  <c r="AH138" i="1"/>
  <c r="AH128" i="1"/>
  <c r="AK129" i="1"/>
  <c r="AL129" i="1" s="1"/>
  <c r="AK128" i="1"/>
  <c r="AL128" i="1" s="1"/>
  <c r="AI132" i="1"/>
  <c r="AJ132" i="1" s="1"/>
  <c r="K144" i="1"/>
  <c r="T153" i="1"/>
  <c r="K152" i="1"/>
  <c r="K141" i="1"/>
  <c r="T145" i="1"/>
  <c r="AK133" i="1"/>
  <c r="AL133" i="1" s="1"/>
  <c r="K146" i="1"/>
  <c r="AC151" i="1"/>
  <c r="AD164" i="1" s="1"/>
  <c r="AD150" i="1"/>
  <c r="AK140" i="1"/>
  <c r="AH140" i="1"/>
  <c r="AH153" i="1"/>
  <c r="AK147" i="1"/>
  <c r="AK150" i="1"/>
  <c r="AI150" i="1"/>
  <c r="AH150" i="1"/>
  <c r="AK149" i="1"/>
  <c r="K149" i="1"/>
  <c r="R125" i="1"/>
  <c r="Q126" i="1"/>
  <c r="AK126" i="1"/>
  <c r="AL126" i="1" s="1"/>
  <c r="AK127" i="1"/>
  <c r="AL127" i="1" s="1"/>
  <c r="AH126" i="1"/>
  <c r="AI130" i="1"/>
  <c r="AJ130" i="1" s="1"/>
  <c r="Q151" i="1"/>
  <c r="R164" i="1" s="1"/>
  <c r="AH151" i="1"/>
  <c r="AK151" i="1"/>
  <c r="AK131" i="1"/>
  <c r="AL131" i="1" s="1"/>
  <c r="K150" i="1"/>
  <c r="AI131" i="1"/>
  <c r="AJ131" i="1" s="1"/>
  <c r="T130" i="1"/>
  <c r="T143" i="1"/>
  <c r="AI126" i="1"/>
  <c r="AJ126" i="1" s="1"/>
  <c r="K142" i="1"/>
  <c r="AH152" i="1"/>
  <c r="AK152" i="1"/>
  <c r="AK132" i="1"/>
  <c r="AL132" i="1" s="1"/>
  <c r="AK146" i="1"/>
  <c r="AL146" i="1" s="1"/>
  <c r="AH146" i="1"/>
  <c r="AK141" i="1"/>
  <c r="AH141" i="1"/>
  <c r="AK142" i="1"/>
  <c r="X137" i="1"/>
  <c r="X150" i="1"/>
  <c r="W138" i="1"/>
  <c r="AK143" i="1"/>
  <c r="AK134" i="1"/>
  <c r="AL134" i="1" s="1"/>
  <c r="AK130" i="1"/>
  <c r="AL130" i="1" s="1"/>
  <c r="AL137" i="1" l="1"/>
  <c r="AJ149" i="1"/>
  <c r="H34" i="4"/>
  <c r="AL170" i="1"/>
  <c r="I33" i="4"/>
  <c r="AF49" i="4"/>
  <c r="AC34" i="4"/>
  <c r="AD47" i="4" s="1"/>
  <c r="AD46" i="4"/>
  <c r="Q46" i="4"/>
  <c r="P34" i="4"/>
  <c r="AF50" i="4"/>
  <c r="AF45" i="4"/>
  <c r="W152" i="1"/>
  <c r="X164" i="1"/>
  <c r="I34" i="4"/>
  <c r="I47" i="4"/>
  <c r="AF48" i="4"/>
  <c r="AL163" i="1"/>
  <c r="I163" i="1"/>
  <c r="H151" i="1"/>
  <c r="W35" i="4"/>
  <c r="X47" i="4"/>
  <c r="AF46" i="4"/>
  <c r="AL172" i="1"/>
  <c r="W51" i="4"/>
  <c r="P53" i="4"/>
  <c r="Q52" i="4"/>
  <c r="I51" i="4"/>
  <c r="H52" i="4"/>
  <c r="AD52" i="4"/>
  <c r="AC53" i="4"/>
  <c r="AL168" i="1"/>
  <c r="AL165" i="1"/>
  <c r="AI151" i="1"/>
  <c r="AJ163" i="1"/>
  <c r="AL167" i="1"/>
  <c r="AL166" i="1"/>
  <c r="AL171" i="1"/>
  <c r="AL151" i="1"/>
  <c r="AL164" i="1"/>
  <c r="AL149" i="1"/>
  <c r="AL162" i="1"/>
  <c r="W170" i="1"/>
  <c r="Q170" i="1"/>
  <c r="H168" i="1"/>
  <c r="AC169" i="1"/>
  <c r="AI168" i="1"/>
  <c r="AF43" i="4"/>
  <c r="AD125" i="1"/>
  <c r="AC126" i="1"/>
  <c r="AD139" i="1" s="1"/>
  <c r="AD138" i="1"/>
  <c r="AL160" i="1"/>
  <c r="G6" i="3"/>
  <c r="H35" i="4"/>
  <c r="I48" i="4" s="1"/>
  <c r="G5" i="3"/>
  <c r="AF33" i="4"/>
  <c r="AF32" i="4"/>
  <c r="AF41" i="4"/>
  <c r="AL159" i="1"/>
  <c r="AL158" i="1"/>
  <c r="AF42" i="4"/>
  <c r="AF40" i="4"/>
  <c r="AF39" i="4"/>
  <c r="AL155" i="1"/>
  <c r="AL143" i="1"/>
  <c r="AL156" i="1"/>
  <c r="AL157" i="1"/>
  <c r="AF38" i="4"/>
  <c r="AL150" i="1"/>
  <c r="I35" i="4"/>
  <c r="H36" i="4"/>
  <c r="I49" i="4" s="1"/>
  <c r="AL154" i="1"/>
  <c r="P21" i="4"/>
  <c r="Q33" i="4"/>
  <c r="Q20" i="4"/>
  <c r="H125" i="1"/>
  <c r="I124" i="1"/>
  <c r="AF34" i="4"/>
  <c r="AF37" i="4"/>
  <c r="AL139" i="1"/>
  <c r="AL136" i="1"/>
  <c r="AF36" i="4"/>
  <c r="X128" i="1"/>
  <c r="W129" i="1"/>
  <c r="AC35" i="4"/>
  <c r="H27" i="4"/>
  <c r="AC20" i="4"/>
  <c r="AD33" i="4" s="1"/>
  <c r="AD32" i="4"/>
  <c r="AD19" i="4"/>
  <c r="P11" i="4"/>
  <c r="AF30" i="4"/>
  <c r="X20" i="4"/>
  <c r="W21" i="4"/>
  <c r="X33" i="4"/>
  <c r="AF35" i="4"/>
  <c r="H8" i="4"/>
  <c r="I20" i="4"/>
  <c r="Q152" i="1"/>
  <c r="R165" i="1" s="1"/>
  <c r="AL152" i="1"/>
  <c r="I137" i="1"/>
  <c r="H138" i="1"/>
  <c r="I150" i="1"/>
  <c r="AL142" i="1"/>
  <c r="R126" i="1"/>
  <c r="Q127" i="1"/>
  <c r="AL147" i="1"/>
  <c r="AL145" i="1"/>
  <c r="AL144" i="1"/>
  <c r="AC140" i="1"/>
  <c r="AL141" i="1"/>
  <c r="AC152" i="1"/>
  <c r="AD165" i="1" s="1"/>
  <c r="AD151" i="1"/>
  <c r="W139" i="1"/>
  <c r="X151" i="1"/>
  <c r="X138" i="1"/>
  <c r="AL140" i="1"/>
  <c r="AI137" i="1"/>
  <c r="Q138" i="1"/>
  <c r="R151" i="1" s="1"/>
  <c r="R137" i="1"/>
  <c r="AJ136" i="1"/>
  <c r="AL153" i="1"/>
  <c r="Q47" i="4" l="1"/>
  <c r="P35" i="4"/>
  <c r="I164" i="1"/>
  <c r="H152" i="1"/>
  <c r="W36" i="4"/>
  <c r="X48" i="4"/>
  <c r="X165" i="1"/>
  <c r="W153" i="1"/>
  <c r="AC36" i="4"/>
  <c r="AD49" i="4" s="1"/>
  <c r="AD48" i="4"/>
  <c r="AD53" i="4"/>
  <c r="AC54" i="4"/>
  <c r="P54" i="4"/>
  <c r="Q53" i="4"/>
  <c r="I52" i="4"/>
  <c r="H53" i="4"/>
  <c r="X51" i="4"/>
  <c r="W52" i="4"/>
  <c r="AI152" i="1"/>
  <c r="AJ164" i="1"/>
  <c r="Q171" i="1"/>
  <c r="AI169" i="1"/>
  <c r="H169" i="1"/>
  <c r="AC170" i="1"/>
  <c r="W171" i="1"/>
  <c r="X170" i="1"/>
  <c r="AD126" i="1"/>
  <c r="AC127" i="1"/>
  <c r="AD140" i="1" s="1"/>
  <c r="X129" i="1"/>
  <c r="W130" i="1"/>
  <c r="P22" i="4"/>
  <c r="Q21" i="4"/>
  <c r="Q34" i="4"/>
  <c r="I125" i="1"/>
  <c r="H126" i="1"/>
  <c r="I36" i="4"/>
  <c r="H37" i="4"/>
  <c r="I50" i="4" s="1"/>
  <c r="AC37" i="4"/>
  <c r="W22" i="4"/>
  <c r="X21" i="4"/>
  <c r="X34" i="4"/>
  <c r="P12" i="4"/>
  <c r="H28" i="4"/>
  <c r="H9" i="4"/>
  <c r="I21" i="4"/>
  <c r="AD20" i="4"/>
  <c r="AC21" i="4"/>
  <c r="AD152" i="1"/>
  <c r="AC153" i="1"/>
  <c r="AD166" i="1" s="1"/>
  <c r="Q128" i="1"/>
  <c r="R127" i="1"/>
  <c r="I138" i="1"/>
  <c r="H139" i="1"/>
  <c r="I151" i="1"/>
  <c r="AJ137" i="1"/>
  <c r="AI138" i="1"/>
  <c r="W140" i="1"/>
  <c r="X139" i="1"/>
  <c r="X152" i="1"/>
  <c r="AC141" i="1"/>
  <c r="AJ150" i="1"/>
  <c r="R138" i="1"/>
  <c r="Q139" i="1"/>
  <c r="R152" i="1" s="1"/>
  <c r="Q153" i="1"/>
  <c r="I165" i="1" l="1"/>
  <c r="H153" i="1"/>
  <c r="Q48" i="4"/>
  <c r="P36" i="4"/>
  <c r="AC38" i="4"/>
  <c r="AD50" i="4"/>
  <c r="W154" i="1"/>
  <c r="X166" i="1"/>
  <c r="X49" i="4"/>
  <c r="W37" i="4"/>
  <c r="X52" i="4"/>
  <c r="W53" i="4"/>
  <c r="P55" i="4"/>
  <c r="Q54" i="4"/>
  <c r="I53" i="4"/>
  <c r="H54" i="4"/>
  <c r="AD54" i="4"/>
  <c r="AC55" i="4"/>
  <c r="Q154" i="1"/>
  <c r="R166" i="1"/>
  <c r="AI153" i="1"/>
  <c r="AJ165" i="1"/>
  <c r="W172" i="1"/>
  <c r="X171" i="1"/>
  <c r="AD170" i="1"/>
  <c r="AC171" i="1"/>
  <c r="AI170" i="1"/>
  <c r="H170" i="1"/>
  <c r="Q172" i="1"/>
  <c r="AC128" i="1"/>
  <c r="AD141" i="1" s="1"/>
  <c r="AD127" i="1"/>
  <c r="I37" i="4"/>
  <c r="H38" i="4"/>
  <c r="AC39" i="4"/>
  <c r="AC40" i="4" s="1"/>
  <c r="AC41" i="4" s="1"/>
  <c r="P23" i="4"/>
  <c r="Q22" i="4"/>
  <c r="Q35" i="4"/>
  <c r="AD153" i="1"/>
  <c r="AC154" i="1"/>
  <c r="AD167" i="1" s="1"/>
  <c r="H127" i="1"/>
  <c r="I126" i="1"/>
  <c r="W131" i="1"/>
  <c r="X130" i="1"/>
  <c r="W23" i="4"/>
  <c r="X36" i="4" s="1"/>
  <c r="X22" i="4"/>
  <c r="X35" i="4"/>
  <c r="H10" i="4"/>
  <c r="I22" i="4"/>
  <c r="P13" i="4"/>
  <c r="AC22" i="4"/>
  <c r="AD21" i="4"/>
  <c r="AD34" i="4"/>
  <c r="H29" i="4"/>
  <c r="W141" i="1"/>
  <c r="X140" i="1"/>
  <c r="X153" i="1"/>
  <c r="AC142" i="1"/>
  <c r="R128" i="1"/>
  <c r="Q129" i="1"/>
  <c r="R139" i="1"/>
  <c r="Q140" i="1"/>
  <c r="R153" i="1" s="1"/>
  <c r="H140" i="1"/>
  <c r="I139" i="1"/>
  <c r="I152" i="1"/>
  <c r="AJ138" i="1"/>
  <c r="AI139" i="1"/>
  <c r="AJ151" i="1"/>
  <c r="Q49" i="4" l="1"/>
  <c r="P37" i="4"/>
  <c r="W38" i="4"/>
  <c r="W39" i="4" s="1"/>
  <c r="W40" i="4" s="1"/>
  <c r="W41" i="4" s="1"/>
  <c r="W42" i="4" s="1"/>
  <c r="W43" i="4" s="1"/>
  <c r="X50" i="4"/>
  <c r="H154" i="1"/>
  <c r="I166" i="1"/>
  <c r="W155" i="1"/>
  <c r="X167" i="1"/>
  <c r="X154" i="1"/>
  <c r="AD55" i="4"/>
  <c r="AC56" i="4"/>
  <c r="AD56" i="4" s="1"/>
  <c r="Q55" i="4"/>
  <c r="P56" i="4"/>
  <c r="Q56" i="4" s="1"/>
  <c r="I54" i="4"/>
  <c r="H55" i="4"/>
  <c r="W54" i="4"/>
  <c r="X53" i="4"/>
  <c r="AI154" i="1"/>
  <c r="AJ166" i="1"/>
  <c r="Q155" i="1"/>
  <c r="R167" i="1"/>
  <c r="I170" i="1"/>
  <c r="H171" i="1"/>
  <c r="AD171" i="1"/>
  <c r="AC172" i="1"/>
  <c r="Q173" i="1"/>
  <c r="AI171" i="1"/>
  <c r="W173" i="1"/>
  <c r="X173" i="1" s="1"/>
  <c r="X172" i="1"/>
  <c r="AC129" i="1"/>
  <c r="AD128" i="1"/>
  <c r="AC42" i="4"/>
  <c r="AC43" i="4" s="1"/>
  <c r="AD154" i="1"/>
  <c r="AC155" i="1"/>
  <c r="AD168" i="1" s="1"/>
  <c r="I38" i="4"/>
  <c r="H39" i="4"/>
  <c r="H128" i="1"/>
  <c r="I127" i="1"/>
  <c r="X131" i="1"/>
  <c r="W132" i="1"/>
  <c r="P24" i="4"/>
  <c r="Q23" i="4"/>
  <c r="Q36" i="4"/>
  <c r="H30" i="4"/>
  <c r="AC23" i="4"/>
  <c r="AD36" i="4" s="1"/>
  <c r="AD22" i="4"/>
  <c r="AD35" i="4"/>
  <c r="H11" i="4"/>
  <c r="I23" i="4"/>
  <c r="P14" i="4"/>
  <c r="W24" i="4"/>
  <c r="X37" i="4" s="1"/>
  <c r="X23" i="4"/>
  <c r="I140" i="1"/>
  <c r="H141" i="1"/>
  <c r="I154" i="1" s="1"/>
  <c r="I153" i="1"/>
  <c r="AC143" i="1"/>
  <c r="AD142" i="1"/>
  <c r="R140" i="1"/>
  <c r="Q141" i="1"/>
  <c r="R154" i="1" s="1"/>
  <c r="AJ139" i="1"/>
  <c r="AI140" i="1"/>
  <c r="AJ152" i="1"/>
  <c r="Q130" i="1"/>
  <c r="R129" i="1"/>
  <c r="W142" i="1"/>
  <c r="X141" i="1"/>
  <c r="X155" i="1" l="1"/>
  <c r="P38" i="4"/>
  <c r="P39" i="4" s="1"/>
  <c r="P40" i="4" s="1"/>
  <c r="P41" i="4" s="1"/>
  <c r="P42" i="4" s="1"/>
  <c r="P43" i="4" s="1"/>
  <c r="Q50" i="4"/>
  <c r="X168" i="1"/>
  <c r="W156" i="1"/>
  <c r="H155" i="1"/>
  <c r="I167" i="1"/>
  <c r="X54" i="4"/>
  <c r="W55" i="4"/>
  <c r="I55" i="4"/>
  <c r="H56" i="4"/>
  <c r="I56" i="4" s="1"/>
  <c r="R168" i="1"/>
  <c r="Q156" i="1"/>
  <c r="AI155" i="1"/>
  <c r="AJ167" i="1"/>
  <c r="AD172" i="1"/>
  <c r="AC173" i="1"/>
  <c r="AD173" i="1" s="1"/>
  <c r="AI172" i="1"/>
  <c r="I171" i="1"/>
  <c r="H172" i="1"/>
  <c r="AC130" i="1"/>
  <c r="AD129" i="1"/>
  <c r="I39" i="4"/>
  <c r="H40" i="4"/>
  <c r="AD155" i="1"/>
  <c r="AC156" i="1"/>
  <c r="AD169" i="1" s="1"/>
  <c r="X132" i="1"/>
  <c r="W133" i="1"/>
  <c r="P25" i="4"/>
  <c r="Q38" i="4" s="1"/>
  <c r="Q24" i="4"/>
  <c r="Q37" i="4"/>
  <c r="H129" i="1"/>
  <c r="I128" i="1"/>
  <c r="P15" i="4"/>
  <c r="W25" i="4"/>
  <c r="X38" i="4" s="1"/>
  <c r="X24" i="4"/>
  <c r="AC24" i="4"/>
  <c r="AD37" i="4" s="1"/>
  <c r="AD23" i="4"/>
  <c r="H12" i="4"/>
  <c r="I24" i="4"/>
  <c r="AD143" i="1"/>
  <c r="AC144" i="1"/>
  <c r="H142" i="1"/>
  <c r="I155" i="1" s="1"/>
  <c r="I141" i="1"/>
  <c r="R130" i="1"/>
  <c r="Q131" i="1"/>
  <c r="W143" i="1"/>
  <c r="X142" i="1"/>
  <c r="AI141" i="1"/>
  <c r="AJ154" i="1" s="1"/>
  <c r="AJ140" i="1"/>
  <c r="AJ153" i="1"/>
  <c r="Q142" i="1"/>
  <c r="R155" i="1" s="1"/>
  <c r="R141" i="1"/>
  <c r="X169" i="1" l="1"/>
  <c r="W157" i="1"/>
  <c r="W158" i="1" s="1"/>
  <c r="W159" i="1" s="1"/>
  <c r="W160" i="1" s="1"/>
  <c r="X156" i="1"/>
  <c r="H156" i="1"/>
  <c r="I168" i="1"/>
  <c r="X55" i="4"/>
  <c r="W56" i="4"/>
  <c r="X56" i="4" s="1"/>
  <c r="AI156" i="1"/>
  <c r="AJ168" i="1"/>
  <c r="R169" i="1"/>
  <c r="Q157" i="1"/>
  <c r="AI173" i="1"/>
  <c r="I172" i="1"/>
  <c r="H173" i="1"/>
  <c r="I173" i="1" s="1"/>
  <c r="AD130" i="1"/>
  <c r="AC131" i="1"/>
  <c r="AD144" i="1" s="1"/>
  <c r="I40" i="4"/>
  <c r="H41" i="4"/>
  <c r="AD156" i="1"/>
  <c r="AC157" i="1"/>
  <c r="P26" i="4"/>
  <c r="Q39" i="4" s="1"/>
  <c r="Q25" i="4"/>
  <c r="I129" i="1"/>
  <c r="H130" i="1"/>
  <c r="X133" i="1"/>
  <c r="W134" i="1"/>
  <c r="X134" i="1" s="1"/>
  <c r="H13" i="4"/>
  <c r="I25" i="4"/>
  <c r="X25" i="4"/>
  <c r="W26" i="4"/>
  <c r="X39" i="4" s="1"/>
  <c r="AD24" i="4"/>
  <c r="AC25" i="4"/>
  <c r="AD38" i="4" s="1"/>
  <c r="P16" i="4"/>
  <c r="I142" i="1"/>
  <c r="H143" i="1"/>
  <c r="Q132" i="1"/>
  <c r="R131" i="1"/>
  <c r="AC145" i="1"/>
  <c r="Q143" i="1"/>
  <c r="R156" i="1" s="1"/>
  <c r="R142" i="1"/>
  <c r="X143" i="1"/>
  <c r="W144" i="1"/>
  <c r="X157" i="1" s="1"/>
  <c r="AI142" i="1"/>
  <c r="AJ155" i="1" s="1"/>
  <c r="AJ141" i="1"/>
  <c r="I169" i="1" l="1"/>
  <c r="H157" i="1"/>
  <c r="H158" i="1" s="1"/>
  <c r="H159" i="1" s="1"/>
  <c r="H160" i="1" s="1"/>
  <c r="I156" i="1"/>
  <c r="Q158" i="1"/>
  <c r="R170" i="1"/>
  <c r="AI157" i="1"/>
  <c r="AJ169" i="1"/>
  <c r="AC132" i="1"/>
  <c r="AD131" i="1"/>
  <c r="I41" i="4"/>
  <c r="H42" i="4"/>
  <c r="AD157" i="1"/>
  <c r="AC158" i="1"/>
  <c r="H131" i="1"/>
  <c r="I130" i="1"/>
  <c r="P27" i="4"/>
  <c r="Q40" i="4" s="1"/>
  <c r="Q26" i="4"/>
  <c r="X26" i="4"/>
  <c r="W27" i="4"/>
  <c r="X40" i="4" s="1"/>
  <c r="P17" i="4"/>
  <c r="AC26" i="4"/>
  <c r="AD39" i="4" s="1"/>
  <c r="AD25" i="4"/>
  <c r="H14" i="4"/>
  <c r="I26" i="4"/>
  <c r="Q144" i="1"/>
  <c r="R157" i="1" s="1"/>
  <c r="R143" i="1"/>
  <c r="W145" i="1"/>
  <c r="X158" i="1" s="1"/>
  <c r="X144" i="1"/>
  <c r="H144" i="1"/>
  <c r="I157" i="1" s="1"/>
  <c r="I143" i="1"/>
  <c r="R132" i="1"/>
  <c r="Q133" i="1"/>
  <c r="AJ142" i="1"/>
  <c r="AI143" i="1"/>
  <c r="AJ156" i="1" s="1"/>
  <c r="AC146" i="1"/>
  <c r="AD145" i="1"/>
  <c r="AI158" i="1" l="1"/>
  <c r="AJ170" i="1"/>
  <c r="R171" i="1"/>
  <c r="Q159" i="1"/>
  <c r="I42" i="4"/>
  <c r="H43" i="4"/>
  <c r="I43" i="4" s="1"/>
  <c r="AD132" i="1"/>
  <c r="AC133" i="1"/>
  <c r="AD158" i="1"/>
  <c r="AC159" i="1"/>
  <c r="P28" i="4"/>
  <c r="Q41" i="4" s="1"/>
  <c r="Q27" i="4"/>
  <c r="I131" i="1"/>
  <c r="H132" i="1"/>
  <c r="H15" i="4"/>
  <c r="I27" i="4"/>
  <c r="W28" i="4"/>
  <c r="X41" i="4" s="1"/>
  <c r="X27" i="4"/>
  <c r="AD26" i="4"/>
  <c r="AC27" i="4"/>
  <c r="AD40" i="4" s="1"/>
  <c r="Q134" i="1"/>
  <c r="R134" i="1" s="1"/>
  <c r="R133" i="1"/>
  <c r="AC147" i="1"/>
  <c r="AD146" i="1"/>
  <c r="X145" i="1"/>
  <c r="W146" i="1"/>
  <c r="X159" i="1" s="1"/>
  <c r="AI144" i="1"/>
  <c r="AJ157" i="1" s="1"/>
  <c r="AJ143" i="1"/>
  <c r="I144" i="1"/>
  <c r="H145" i="1"/>
  <c r="I158" i="1" s="1"/>
  <c r="R144" i="1"/>
  <c r="Q145" i="1"/>
  <c r="R158" i="1" s="1"/>
  <c r="Q160" i="1" l="1"/>
  <c r="R173" i="1" s="1"/>
  <c r="R172" i="1"/>
  <c r="AI159" i="1"/>
  <c r="AJ171" i="1"/>
  <c r="AC134" i="1"/>
  <c r="AD134" i="1" s="1"/>
  <c r="AD133" i="1"/>
  <c r="AD159" i="1"/>
  <c r="AC160" i="1"/>
  <c r="AD160" i="1" s="1"/>
  <c r="AD147" i="1"/>
  <c r="I132" i="1"/>
  <c r="H133" i="1"/>
  <c r="P29" i="4"/>
  <c r="Q42" i="4" s="1"/>
  <c r="Q28" i="4"/>
  <c r="H16" i="4"/>
  <c r="I28" i="4"/>
  <c r="X28" i="4"/>
  <c r="W29" i="4"/>
  <c r="X42" i="4" s="1"/>
  <c r="AD27" i="4"/>
  <c r="AC28" i="4"/>
  <c r="AD41" i="4" s="1"/>
  <c r="R145" i="1"/>
  <c r="Q146" i="1"/>
  <c r="R159" i="1" s="1"/>
  <c r="AJ144" i="1"/>
  <c r="AI145" i="1"/>
  <c r="AJ158" i="1" s="1"/>
  <c r="W147" i="1"/>
  <c r="X146" i="1"/>
  <c r="I145" i="1"/>
  <c r="H146" i="1"/>
  <c r="I159" i="1" s="1"/>
  <c r="AI160" i="1" l="1"/>
  <c r="AJ173" i="1" s="1"/>
  <c r="AJ172" i="1"/>
  <c r="X147" i="1"/>
  <c r="X160" i="1"/>
  <c r="P30" i="4"/>
  <c r="Q29" i="4"/>
  <c r="H134" i="1"/>
  <c r="I134" i="1" s="1"/>
  <c r="I133" i="1"/>
  <c r="W30" i="4"/>
  <c r="X29" i="4"/>
  <c r="AD28" i="4"/>
  <c r="AC29" i="4"/>
  <c r="AD42" i="4" s="1"/>
  <c r="H17" i="4"/>
  <c r="I30" i="4" s="1"/>
  <c r="I29" i="4"/>
  <c r="H147" i="1"/>
  <c r="I146" i="1"/>
  <c r="Q147" i="1"/>
  <c r="R146" i="1"/>
  <c r="AI146" i="1"/>
  <c r="AJ159" i="1" s="1"/>
  <c r="AJ145" i="1"/>
  <c r="R147" i="1" l="1"/>
  <c r="R160" i="1"/>
  <c r="X30" i="4"/>
  <c r="X43" i="4"/>
  <c r="Q30" i="4"/>
  <c r="Q43" i="4"/>
  <c r="I147" i="1"/>
  <c r="I160" i="1"/>
  <c r="AC30" i="4"/>
  <c r="AD29" i="4"/>
  <c r="AI147" i="1"/>
  <c r="AJ146" i="1"/>
  <c r="AJ147" i="1" l="1"/>
  <c r="AJ160" i="1"/>
  <c r="AD30" i="4"/>
  <c r="AD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Priit Ploompuu</author>
  </authors>
  <commentList>
    <comment ref="C6" authorId="0" shapeId="0" xr:uid="{8C70DECC-A8D6-1A4A-866F-F22881FC9875}">
      <text>
        <r>
          <rPr>
            <b/>
            <sz val="10"/>
            <color rgb="FF000000"/>
            <rFont val="Tahoma"/>
            <family val="2"/>
          </rPr>
          <t>Priit Ploompuu: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Aktsiitõusu mõjud
</t>
        </r>
      </text>
    </comment>
    <comment ref="C7" authorId="0" shapeId="0" xr:uid="{388BB97C-1D8F-F144-8907-4FD4FEC7BC1B}">
      <text>
        <r>
          <rPr>
            <b/>
            <sz val="10"/>
            <color rgb="FF000000"/>
            <rFont val="Tahoma"/>
            <family val="2"/>
          </rPr>
          <t>Priit Ploompuu: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Aktsiisitõusu mõjud</t>
        </r>
      </text>
    </comment>
  </commentList>
</comments>
</file>

<file path=xl/sharedStrings.xml><?xml version="1.0" encoding="utf-8"?>
<sst xmlns="http://schemas.openxmlformats.org/spreadsheetml/2006/main" count="403" uniqueCount="70">
  <si>
    <t>Diislikütus</t>
  </si>
  <si>
    <t>Raske kütteõli</t>
  </si>
  <si>
    <t>KOKKU</t>
  </si>
  <si>
    <t>Kerge
kütteõli</t>
  </si>
  <si>
    <t>Lennuki-
petrool
(JET)</t>
  </si>
  <si>
    <t>Sisaldub diislis</t>
  </si>
  <si>
    <t>võrdlusbaas on 0</t>
  </si>
  <si>
    <t>Kuu</t>
  </si>
  <si>
    <t>Bensiinid kokku</t>
  </si>
  <si>
    <t>Diislikütused kokku</t>
  </si>
  <si>
    <t>Aasta</t>
  </si>
  <si>
    <t>Muutus võrreldes eelmise aasta sama perioodiga</t>
  </si>
  <si>
    <t>Aasta kumulatiivne tarbimine</t>
  </si>
  <si>
    <t>Viimase 12 kuu tarbimine</t>
  </si>
  <si>
    <t>KÜTUSED KOKKU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</si>
  <si>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</si>
  <si>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</si>
  <si>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</si>
  <si>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</si>
  <si>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</si>
  <si>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</si>
  <si>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</si>
  <si>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</si>
  <si>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</si>
  <si>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</si>
  <si>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</si>
  <si>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</si>
  <si>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Lennuki-bensiin</t>
  </si>
  <si>
    <t>Auto-bensiin</t>
  </si>
  <si>
    <t>Eri-otstarbeline diislikütus</t>
  </si>
  <si>
    <t xml:space="preserve">EESTI TANKLATE JAEMÜÜK MAKSU- JA TOLLIAMETI ANDMETEL </t>
  </si>
  <si>
    <t>Bensiin 95</t>
  </si>
  <si>
    <t>Bensiin 98</t>
  </si>
  <si>
    <t>LPG</t>
  </si>
  <si>
    <t>Allikas:</t>
  </si>
  <si>
    <t>Ühik:</t>
  </si>
  <si>
    <t>AKTSIISIGA MAKSUSTATAV JA AKTSIISIVABASTUSEGA SISERIIKLIK TARBIMINE</t>
  </si>
  <si>
    <t>Maksu- ja Tolliamet</t>
  </si>
  <si>
    <t>liitrit</t>
  </si>
  <si>
    <r>
      <t xml:space="preserve">LPG </t>
    </r>
    <r>
      <rPr>
        <sz val="10"/>
        <color indexed="10"/>
        <rFont val="Arial"/>
        <family val="2"/>
      </rPr>
      <t>kilogrammi</t>
    </r>
  </si>
  <si>
    <t>1000 liitrit</t>
  </si>
  <si>
    <t>Bensiinid</t>
  </si>
  <si>
    <t>EDK</t>
  </si>
  <si>
    <t>Kütused kokku</t>
  </si>
  <si>
    <t>2016 kokku</t>
  </si>
  <si>
    <t>Hulgimüügi osakaal Eestis tarbimisse lubatud kütuste realiseerimisel (indikatiivne)</t>
  </si>
  <si>
    <t>Viimati uuendatud:</t>
  </si>
  <si>
    <t>*arvutus kehtib eeldusel, et tabelitesse on lisatud sama perioodi andmed</t>
  </si>
  <si>
    <t>2017 kokku</t>
  </si>
  <si>
    <t>maakond</t>
  </si>
  <si>
    <t>HARJU MAAKOND</t>
  </si>
  <si>
    <t>HIIU MAAKOND</t>
  </si>
  <si>
    <t>IDA-VIRU MAAKOND</t>
  </si>
  <si>
    <t>JARVA MAAKOND</t>
  </si>
  <si>
    <t>JOGEVA MAAKOND</t>
  </si>
  <si>
    <t>LAANE MAAKOND</t>
  </si>
  <si>
    <t>LAANE-VIRU MAAKOND</t>
  </si>
  <si>
    <t>PARNU MAAKOND</t>
  </si>
  <si>
    <t>POLVA MAAKOND</t>
  </si>
  <si>
    <t>RAPLA MAAKOND</t>
  </si>
  <si>
    <t>SAARE MAAKOND</t>
  </si>
  <si>
    <t>TARTU MAAKOND</t>
  </si>
  <si>
    <t>VALGA MAAKOND</t>
  </si>
  <si>
    <t>VILJANDI MAAKOND</t>
  </si>
  <si>
    <t>VORU MAAKOND</t>
  </si>
  <si>
    <t>Muutus võrreldes eelmise aasta sama kuuga 2018 vs 2017</t>
  </si>
  <si>
    <t>Muutus võrreldes eelmise aasta sama kuuga 2017 vs 2016</t>
  </si>
  <si>
    <t>Maakond</t>
  </si>
  <si>
    <t>2019 kumulatiivne*</t>
  </si>
  <si>
    <t>2018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</si>
</sst>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\.mm\.yyyy;@"/>
  </numFmts>
  <fonts count="3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-webkit-standard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  <charset val="186"/>
    </font>
    <font>
      <sz val="11"/>
      <color theme="1"/>
      <name val="-webkit-standard"/>
    </font>
    <font>
      <b/>
      <sz val="11"/>
      <color theme="1"/>
      <name val="Calibri"/>
      <family val="2"/>
      <charset val="186"/>
      <scheme val="minor"/>
    </font>
    <font>
      <sz val="10"/>
      <color theme="0" tint="-0.499984740745262"/>
      <name val="Arial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4600"/>
        <bgColor rgb="FF000000"/>
      </patternFill>
    </fill>
    <fill>
      <patternFill patternType="solid">
        <fgColor rgb="FFCC4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0" fillId="0" borderId="0"/>
  </cellStyleXfs>
  <cellXfs count="103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5" borderId="1" xfId="0" applyNumberFormat="1" applyFont="1" applyFill="1" applyBorder="1"/>
    <xf numFmtId="49" fontId="1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2" fillId="0" borderId="1" xfId="0" applyNumberFormat="1" applyFont="1" applyBorder="1"/>
    <xf numFmtId="4" fontId="13" fillId="5" borderId="1" xfId="0" applyNumberFormat="1" applyFont="1" applyFill="1" applyBorder="1"/>
    <xf numFmtId="4" fontId="2" fillId="7" borderId="1" xfId="0" applyNumberFormat="1" applyFont="1" applyFill="1" applyBorder="1"/>
    <xf numFmtId="4" fontId="2" fillId="8" borderId="1" xfId="0" applyNumberFormat="1" applyFont="1" applyFill="1" applyBorder="1"/>
    <xf numFmtId="10" fontId="2" fillId="8" borderId="1" xfId="0" applyNumberFormat="1" applyFont="1" applyFill="1" applyBorder="1"/>
    <xf numFmtId="10" fontId="2" fillId="7" borderId="1" xfId="0" applyNumberFormat="1" applyFont="1" applyFill="1" applyBorder="1"/>
    <xf numFmtId="49" fontId="2" fillId="9" borderId="1" xfId="0" applyNumberFormat="1" applyFont="1" applyFill="1" applyBorder="1" applyAlignment="1">
      <alignment horizontal="center" vertical="center" wrapText="1"/>
    </xf>
    <xf numFmtId="10" fontId="12" fillId="7" borderId="1" xfId="0" applyNumberFormat="1" applyFont="1" applyFill="1" applyBorder="1"/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4" fontId="1" fillId="6" borderId="1" xfId="0" applyNumberFormat="1" applyFont="1" applyFill="1" applyBorder="1"/>
    <xf numFmtId="4" fontId="2" fillId="6" borderId="1" xfId="0" applyNumberFormat="1" applyFont="1" applyFill="1" applyBorder="1"/>
    <xf numFmtId="10" fontId="2" fillId="11" borderId="1" xfId="0" applyNumberFormat="1" applyFont="1" applyFill="1" applyBorder="1"/>
    <xf numFmtId="10" fontId="2" fillId="6" borderId="1" xfId="0" applyNumberFormat="1" applyFont="1" applyFill="1" applyBorder="1"/>
    <xf numFmtId="4" fontId="1" fillId="11" borderId="1" xfId="0" applyNumberFormat="1" applyFont="1" applyFill="1" applyBorder="1"/>
    <xf numFmtId="4" fontId="2" fillId="11" borderId="1" xfId="0" applyNumberFormat="1" applyFont="1" applyFill="1" applyBorder="1"/>
    <xf numFmtId="49" fontId="14" fillId="12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4" fillId="13" borderId="1" xfId="0" applyNumberFormat="1" applyFont="1" applyFill="1" applyBorder="1" applyAlignment="1">
      <alignment horizontal="center" vertical="center" wrapText="1"/>
    </xf>
    <xf numFmtId="0" fontId="4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9" fillId="0" borderId="1" xfId="2" applyNumberFormat="1" applyBorder="1"/>
    <xf numFmtId="49" fontId="2" fillId="6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1" fillId="2" borderId="1" xfId="0" applyNumberFormat="1" applyFont="1" applyFill="1" applyBorder="1"/>
    <xf numFmtId="3" fontId="12" fillId="7" borderId="1" xfId="0" applyNumberFormat="1" applyFont="1" applyFill="1" applyBorder="1"/>
    <xf numFmtId="3" fontId="2" fillId="7" borderId="1" xfId="0" applyNumberFormat="1" applyFont="1" applyFill="1" applyBorder="1"/>
    <xf numFmtId="3" fontId="1" fillId="5" borderId="1" xfId="0" applyNumberFormat="1" applyFont="1" applyFill="1" applyBorder="1"/>
    <xf numFmtId="3" fontId="13" fillId="5" borderId="1" xfId="0" applyNumberFormat="1" applyFont="1" applyFill="1" applyBorder="1"/>
    <xf numFmtId="3" fontId="2" fillId="0" borderId="1" xfId="0" applyNumberFormat="1" applyFont="1" applyBorder="1"/>
    <xf numFmtId="3" fontId="1" fillId="11" borderId="1" xfId="0" applyNumberFormat="1" applyFont="1" applyFill="1" applyBorder="1"/>
    <xf numFmtId="3" fontId="2" fillId="11" borderId="1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0" fontId="2" fillId="0" borderId="0" xfId="3" applyNumberFormat="1" applyFont="1"/>
    <xf numFmtId="0" fontId="20" fillId="0" borderId="0" xfId="0" applyFont="1"/>
    <xf numFmtId="10" fontId="2" fillId="0" borderId="1" xfId="3" applyNumberFormat="1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0" fillId="0" borderId="0" xfId="0" applyFont="1"/>
    <xf numFmtId="3" fontId="12" fillId="0" borderId="0" xfId="0" applyNumberFormat="1" applyFont="1"/>
    <xf numFmtId="0" fontId="9" fillId="0" borderId="0" xfId="2"/>
    <xf numFmtId="3" fontId="9" fillId="0" borderId="0" xfId="2" applyNumberFormat="1"/>
    <xf numFmtId="164" fontId="2" fillId="7" borderId="1" xfId="3" applyNumberFormat="1" applyFont="1" applyFill="1" applyBorder="1"/>
    <xf numFmtId="10" fontId="2" fillId="7" borderId="1" xfId="3" applyNumberFormat="1" applyFont="1" applyFill="1" applyBorder="1"/>
    <xf numFmtId="10" fontId="21" fillId="0" borderId="1" xfId="3" applyNumberFormat="1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25" fillId="0" borderId="1" xfId="0" applyFont="1" applyBorder="1"/>
    <xf numFmtId="0" fontId="27" fillId="0" borderId="0" xfId="0" applyFont="1"/>
    <xf numFmtId="3" fontId="26" fillId="0" borderId="1" xfId="0" applyNumberFormat="1" applyFont="1" applyBorder="1"/>
    <xf numFmtId="0" fontId="24" fillId="0" borderId="0" xfId="0" applyFont="1" applyAlignment="1">
      <alignment horizontal="center"/>
    </xf>
    <xf numFmtId="3" fontId="26" fillId="0" borderId="0" xfId="0" applyNumberFormat="1" applyFont="1" applyAlignment="1">
      <alignment horizontal="left"/>
    </xf>
    <xf numFmtId="3" fontId="27" fillId="0" borderId="0" xfId="0" applyNumberFormat="1" applyFont="1"/>
    <xf numFmtId="164" fontId="25" fillId="0" borderId="0" xfId="3" applyNumberFormat="1" applyFont="1"/>
    <xf numFmtId="164" fontId="28" fillId="0" borderId="0" xfId="0" applyNumberFormat="1" applyFont="1"/>
    <xf numFmtId="3" fontId="28" fillId="0" borderId="0" xfId="0" applyNumberFormat="1" applyFont="1"/>
    <xf numFmtId="3" fontId="26" fillId="0" borderId="1" xfId="0" applyNumberFormat="1" applyFont="1" applyBorder="1" applyAlignment="1">
      <alignment horizontal="left"/>
    </xf>
    <xf numFmtId="3" fontId="27" fillId="0" borderId="1" xfId="0" applyNumberFormat="1" applyFont="1" applyBorder="1"/>
    <xf numFmtId="0" fontId="27" fillId="0" borderId="1" xfId="0" applyFont="1" applyBorder="1"/>
    <xf numFmtId="0" fontId="29" fillId="0" borderId="0" xfId="0" applyFont="1"/>
    <xf numFmtId="49" fontId="29" fillId="0" borderId="0" xfId="0" applyNumberFormat="1" applyFont="1"/>
    <xf numFmtId="3" fontId="29" fillId="0" borderId="0" xfId="0" applyNumberFormat="1" applyFont="1"/>
    <xf numFmtId="0" fontId="27" fillId="0" borderId="0" xfId="0" quotePrefix="1" applyFont="1"/>
    <xf numFmtId="0" fontId="26" fillId="0" borderId="0" xfId="0" applyFont="1"/>
    <xf numFmtId="3" fontId="24" fillId="0" borderId="1" xfId="0" applyNumberFormat="1" applyFont="1" applyBorder="1" applyAlignment="1">
      <alignment horizontal="left"/>
    </xf>
    <xf numFmtId="3" fontId="0" fillId="0" borderId="0" xfId="0" applyNumberFormat="1"/>
    <xf numFmtId="0" fontId="2" fillId="0" borderId="0" xfId="0" applyFont="1" applyBorder="1"/>
    <xf numFmtId="0" fontId="2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165" fontId="2" fillId="0" borderId="0" xfId="0" applyNumberFormat="1" applyFont="1" applyAlignment="1">
      <alignment horizontal="center"/>
    </xf>
    <xf numFmtId="3" fontId="26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5">
    <cellStyle name="Hüperlink" xfId="1" builtinId="8"/>
    <cellStyle name="Normaallaad" xfId="0" builtinId="0"/>
    <cellStyle name="Normaallaad 2" xfId="4" xr:uid="{CB93D320-DE04-4B50-8F1E-E3E1747DF662}"/>
    <cellStyle name="Normal 2" xfId="2" xr:uid="{00000000-0005-0000-0000-000002000000}"/>
    <cellStyle name="Prots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AFA488-6413-984C-AB2F-D5B520D1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3100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</xdr:colOff>
      <xdr:row>0</xdr:row>
      <xdr:rowOff>0</xdr:rowOff>
    </xdr:from>
    <xdr:to>
      <xdr:col>20</xdr:col>
      <xdr:colOff>7620</xdr:colOff>
      <xdr:row>25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9858F0-3117-BE44-A03B-2712E5BA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620" y="0"/>
          <a:ext cx="673100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S189"/>
  <sheetViews>
    <sheetView tabSelected="1" zoomScaleNormal="100" workbookViewId="0">
      <pane xSplit="3" ySplit="5" topLeftCell="D163" activePane="bottomRight" state="frozen"/>
      <selection pane="topRight" activeCell="D1" sqref="D1"/>
      <selection pane="bottomLeft" activeCell="A5" sqref="A5"/>
      <selection pane="bottomRight" activeCell="C177" sqref="C177"/>
    </sheetView>
  </sheetViews>
  <sheetFormatPr defaultColWidth="14.42578125" defaultRowHeight="12.75" outlineLevelCol="1"/>
  <cols>
    <col min="1" max="1" width="5.42578125" style="1" customWidth="1"/>
    <col min="2" max="2" width="14.42578125" style="6"/>
    <col min="3" max="3" width="14.42578125" style="7"/>
    <col min="4" max="4" width="13.85546875" style="1" customWidth="1"/>
    <col min="5" max="5" width="13" style="1" customWidth="1"/>
    <col min="6" max="6" width="13.85546875" style="1" customWidth="1"/>
    <col min="7" max="8" width="13.85546875" style="1" hidden="1" customWidth="1" outlineLevel="1"/>
    <col min="9" max="9" width="14.42578125" style="1" hidden="1" customWidth="1" outlineLevel="1"/>
    <col min="10" max="10" width="13" style="1" hidden="1" customWidth="1" outlineLevel="1"/>
    <col min="11" max="11" width="14.42578125" style="1" hidden="1" customWidth="1" outlineLevel="1"/>
    <col min="12" max="12" width="13.140625" style="1" customWidth="1" collapsed="1"/>
    <col min="13" max="13" width="15" style="1" customWidth="1"/>
    <col min="14" max="14" width="14.42578125" style="1" hidden="1" customWidth="1"/>
    <col min="15" max="15" width="14.42578125" style="1"/>
    <col min="16" max="20" width="14.42578125" style="1" hidden="1" customWidth="1" outlineLevel="1"/>
    <col min="21" max="21" width="13.85546875" style="5" customWidth="1" collapsed="1"/>
    <col min="22" max="26" width="14.42578125" style="1" hidden="1" customWidth="1" outlineLevel="1"/>
    <col min="27" max="27" width="13" style="1" customWidth="1" collapsed="1"/>
    <col min="28" max="32" width="14.42578125" style="1" hidden="1" customWidth="1" outlineLevel="1"/>
    <col min="33" max="33" width="15" style="1" customWidth="1" collapsed="1"/>
    <col min="34" max="38" width="14.42578125" style="1" hidden="1" customWidth="1" outlineLevel="1"/>
    <col min="39" max="39" width="14.42578125" style="1" collapsed="1"/>
    <col min="40" max="16384" width="14.42578125" style="1"/>
  </cols>
  <sheetData>
    <row r="2" spans="2:38">
      <c r="B2" s="5" t="s">
        <v>36</v>
      </c>
      <c r="D2" s="5"/>
      <c r="E2" s="5"/>
      <c r="F2" s="5"/>
      <c r="G2" s="5"/>
      <c r="H2" s="5"/>
    </row>
    <row r="3" spans="2:38">
      <c r="B3" s="33" t="s">
        <v>34</v>
      </c>
      <c r="C3" s="34" t="s">
        <v>37</v>
      </c>
      <c r="D3" s="5"/>
      <c r="E3" s="5"/>
      <c r="F3" s="5"/>
      <c r="G3" s="5"/>
      <c r="H3" s="5"/>
    </row>
    <row r="4" spans="2:38">
      <c r="B4" s="33" t="s">
        <v>35</v>
      </c>
      <c r="C4" s="6" t="s">
        <v>40</v>
      </c>
    </row>
    <row r="5" spans="2:38" s="30" customFormat="1" ht="77.099999999999994" customHeight="1">
      <c r="B5" s="31" t="s">
        <v>10</v>
      </c>
      <c r="C5" s="27" t="s">
        <v>7</v>
      </c>
      <c r="D5" s="9" t="s">
        <v>28</v>
      </c>
      <c r="E5" s="9" t="s">
        <v>27</v>
      </c>
      <c r="F5" s="27" t="s">
        <v>8</v>
      </c>
      <c r="G5" s="17" t="s">
        <v>11</v>
      </c>
      <c r="H5" s="17" t="s">
        <v>12</v>
      </c>
      <c r="I5" s="17" t="s">
        <v>11</v>
      </c>
      <c r="J5" s="17" t="s">
        <v>13</v>
      </c>
      <c r="K5" s="17" t="s">
        <v>11</v>
      </c>
      <c r="L5" s="9" t="s">
        <v>0</v>
      </c>
      <c r="M5" s="9" t="s">
        <v>29</v>
      </c>
      <c r="N5" s="9" t="s">
        <v>3</v>
      </c>
      <c r="O5" s="27" t="s">
        <v>9</v>
      </c>
      <c r="P5" s="17" t="s">
        <v>11</v>
      </c>
      <c r="Q5" s="17" t="s">
        <v>12</v>
      </c>
      <c r="R5" s="17" t="s">
        <v>11</v>
      </c>
      <c r="S5" s="17" t="s">
        <v>13</v>
      </c>
      <c r="T5" s="17" t="s">
        <v>11</v>
      </c>
      <c r="U5" s="27" t="s">
        <v>4</v>
      </c>
      <c r="V5" s="17" t="s">
        <v>11</v>
      </c>
      <c r="W5" s="17" t="s">
        <v>12</v>
      </c>
      <c r="X5" s="17" t="s">
        <v>11</v>
      </c>
      <c r="Y5" s="17" t="s">
        <v>13</v>
      </c>
      <c r="Z5" s="17" t="s">
        <v>11</v>
      </c>
      <c r="AA5" s="27" t="s">
        <v>1</v>
      </c>
      <c r="AB5" s="17" t="s">
        <v>11</v>
      </c>
      <c r="AC5" s="17" t="s">
        <v>12</v>
      </c>
      <c r="AD5" s="17" t="s">
        <v>11</v>
      </c>
      <c r="AE5" s="17" t="s">
        <v>13</v>
      </c>
      <c r="AF5" s="17" t="s">
        <v>11</v>
      </c>
      <c r="AG5" s="27" t="s">
        <v>14</v>
      </c>
      <c r="AH5" s="17" t="s">
        <v>11</v>
      </c>
      <c r="AI5" s="17" t="s">
        <v>12</v>
      </c>
      <c r="AJ5" s="17" t="s">
        <v>11</v>
      </c>
      <c r="AK5" s="17" t="s">
        <v>13</v>
      </c>
      <c r="AL5" s="17" t="s">
        <v>11</v>
      </c>
    </row>
    <row r="6" spans="2:38" s="10" customFormat="1" ht="15" hidden="1">
      <c r="B6" s="29">
        <v>2007</v>
      </c>
      <c r="C6" s="19" t="s">
        <v>15</v>
      </c>
      <c r="D6" s="2">
        <v>34311.072</v>
      </c>
      <c r="E6" s="2">
        <v>33.582395973154362</v>
      </c>
      <c r="F6" s="3">
        <v>34344.654395973157</v>
      </c>
      <c r="G6" s="13"/>
      <c r="H6" s="14">
        <v>34344.654395973157</v>
      </c>
      <c r="I6" s="15"/>
      <c r="J6" s="13"/>
      <c r="K6" s="15"/>
      <c r="L6" s="2">
        <v>47549.707245508987</v>
      </c>
      <c r="M6" s="2" t="s">
        <v>5</v>
      </c>
      <c r="N6" s="2">
        <v>12171.402161676646</v>
      </c>
      <c r="O6" s="4">
        <v>59721.109407185635</v>
      </c>
      <c r="P6" s="13"/>
      <c r="Q6" s="14">
        <v>59721.109407185635</v>
      </c>
      <c r="R6" s="15"/>
      <c r="S6" s="13"/>
      <c r="T6" s="15"/>
      <c r="U6" s="8">
        <v>3754.5929999999998</v>
      </c>
      <c r="V6" s="13"/>
      <c r="W6" s="14">
        <v>3754.5929999999998</v>
      </c>
      <c r="X6" s="15"/>
      <c r="Y6" s="13"/>
      <c r="Z6" s="15"/>
      <c r="AA6" s="8">
        <v>1855.144</v>
      </c>
      <c r="AB6" s="13"/>
      <c r="AC6" s="14">
        <v>1855.144</v>
      </c>
      <c r="AD6" s="15"/>
      <c r="AE6" s="13"/>
      <c r="AF6" s="15"/>
      <c r="AG6" s="4">
        <v>99675.500803158793</v>
      </c>
      <c r="AH6" s="13"/>
      <c r="AI6" s="14">
        <v>99675.500803158793</v>
      </c>
      <c r="AJ6" s="15"/>
      <c r="AK6" s="13"/>
      <c r="AL6" s="15"/>
    </row>
    <row r="7" spans="2:38" s="10" customFormat="1" ht="15" hidden="1">
      <c r="B7" s="29">
        <v>2007</v>
      </c>
      <c r="C7" s="19" t="s">
        <v>16</v>
      </c>
      <c r="D7" s="2">
        <v>33557.276000000005</v>
      </c>
      <c r="E7" s="2">
        <v>11.396355704697987</v>
      </c>
      <c r="F7" s="3">
        <v>33568.672355704701</v>
      </c>
      <c r="G7" s="13"/>
      <c r="H7" s="14">
        <v>67913.326751677858</v>
      </c>
      <c r="I7" s="15"/>
      <c r="J7" s="13"/>
      <c r="K7" s="15"/>
      <c r="L7" s="2">
        <v>47379.774766467061</v>
      </c>
      <c r="M7" s="2" t="s">
        <v>5</v>
      </c>
      <c r="N7" s="2">
        <v>13119.583461077844</v>
      </c>
      <c r="O7" s="4">
        <v>60499.358227544901</v>
      </c>
      <c r="P7" s="13"/>
      <c r="Q7" s="14">
        <v>120220.46763473054</v>
      </c>
      <c r="R7" s="15"/>
      <c r="S7" s="13"/>
      <c r="T7" s="15"/>
      <c r="U7" s="8">
        <v>3867.5787499999997</v>
      </c>
      <c r="V7" s="13"/>
      <c r="W7" s="14">
        <v>7622.1717499999995</v>
      </c>
      <c r="X7" s="15"/>
      <c r="Y7" s="13"/>
      <c r="Z7" s="15"/>
      <c r="AA7" s="8">
        <v>503.18700000000001</v>
      </c>
      <c r="AB7" s="13"/>
      <c r="AC7" s="14">
        <v>2358.3310000000001</v>
      </c>
      <c r="AD7" s="15"/>
      <c r="AE7" s="13"/>
      <c r="AF7" s="15"/>
      <c r="AG7" s="4">
        <v>98438.796333249615</v>
      </c>
      <c r="AH7" s="13"/>
      <c r="AI7" s="14">
        <v>198114.29713640839</v>
      </c>
      <c r="AJ7" s="15"/>
      <c r="AK7" s="13"/>
      <c r="AL7" s="15"/>
    </row>
    <row r="8" spans="2:38" s="10" customFormat="1" ht="15" hidden="1">
      <c r="B8" s="29">
        <v>2007</v>
      </c>
      <c r="C8" s="19" t="s">
        <v>17</v>
      </c>
      <c r="D8" s="2">
        <v>36396.318000000007</v>
      </c>
      <c r="E8" s="2">
        <v>11.860154362416107</v>
      </c>
      <c r="F8" s="3">
        <v>36408.178154362424</v>
      </c>
      <c r="G8" s="13"/>
      <c r="H8" s="14">
        <v>104321.50490604028</v>
      </c>
      <c r="I8" s="15"/>
      <c r="J8" s="13"/>
      <c r="K8" s="15"/>
      <c r="L8" s="2">
        <v>55186.557898203595</v>
      </c>
      <c r="M8" s="2" t="s">
        <v>5</v>
      </c>
      <c r="N8" s="2">
        <v>7721.8819401197597</v>
      </c>
      <c r="O8" s="4">
        <v>62908.439838323357</v>
      </c>
      <c r="P8" s="13"/>
      <c r="Q8" s="14">
        <v>183128.9074730539</v>
      </c>
      <c r="R8" s="15"/>
      <c r="S8" s="13"/>
      <c r="T8" s="15"/>
      <c r="U8" s="8">
        <v>4429.4052500000007</v>
      </c>
      <c r="V8" s="13"/>
      <c r="W8" s="14">
        <v>12051.577000000001</v>
      </c>
      <c r="X8" s="15"/>
      <c r="Y8" s="13"/>
      <c r="Z8" s="15"/>
      <c r="AA8" s="8">
        <v>291.07299999999998</v>
      </c>
      <c r="AB8" s="13"/>
      <c r="AC8" s="14">
        <v>2649.404</v>
      </c>
      <c r="AD8" s="15"/>
      <c r="AE8" s="13"/>
      <c r="AF8" s="15"/>
      <c r="AG8" s="4">
        <v>104037.09624268579</v>
      </c>
      <c r="AH8" s="13"/>
      <c r="AI8" s="14">
        <v>302151.3933790942</v>
      </c>
      <c r="AJ8" s="15"/>
      <c r="AK8" s="13"/>
      <c r="AL8" s="15"/>
    </row>
    <row r="9" spans="2:38" s="10" customFormat="1" ht="15" hidden="1">
      <c r="B9" s="29">
        <v>2007</v>
      </c>
      <c r="C9" s="19" t="s">
        <v>18</v>
      </c>
      <c r="D9" s="2">
        <v>37520.773999999998</v>
      </c>
      <c r="E9" s="2">
        <v>50.883664429530199</v>
      </c>
      <c r="F9" s="3">
        <v>37571.657664429527</v>
      </c>
      <c r="G9" s="13"/>
      <c r="H9" s="14">
        <v>141893.16257046981</v>
      </c>
      <c r="I9" s="15"/>
      <c r="J9" s="13"/>
      <c r="K9" s="15"/>
      <c r="L9" s="2">
        <v>55147.499443113767</v>
      </c>
      <c r="M9" s="2" t="s">
        <v>5</v>
      </c>
      <c r="N9" s="2">
        <v>5730.0021137724552</v>
      </c>
      <c r="O9" s="4">
        <v>60877.539556886222</v>
      </c>
      <c r="P9" s="13"/>
      <c r="Q9" s="14">
        <v>244006.44702994011</v>
      </c>
      <c r="R9" s="15"/>
      <c r="S9" s="13"/>
      <c r="T9" s="15"/>
      <c r="U9" s="8">
        <v>4306.1924999999992</v>
      </c>
      <c r="V9" s="13"/>
      <c r="W9" s="14">
        <v>16357.7695</v>
      </c>
      <c r="X9" s="15"/>
      <c r="Y9" s="13"/>
      <c r="Z9" s="15"/>
      <c r="AA9" s="8">
        <v>646.09100000000001</v>
      </c>
      <c r="AB9" s="13"/>
      <c r="AC9" s="14">
        <v>3295.4949999999999</v>
      </c>
      <c r="AD9" s="15"/>
      <c r="AE9" s="13"/>
      <c r="AF9" s="15"/>
      <c r="AG9" s="4">
        <v>103401.48072131576</v>
      </c>
      <c r="AH9" s="13"/>
      <c r="AI9" s="14">
        <v>405552.87410040997</v>
      </c>
      <c r="AJ9" s="15"/>
      <c r="AK9" s="13"/>
      <c r="AL9" s="15"/>
    </row>
    <row r="10" spans="2:38" s="10" customFormat="1" ht="15" hidden="1">
      <c r="B10" s="29">
        <v>2007</v>
      </c>
      <c r="C10" s="19" t="s">
        <v>19</v>
      </c>
      <c r="D10" s="2">
        <v>40477.898999999998</v>
      </c>
      <c r="E10" s="2">
        <v>49.211449664429537</v>
      </c>
      <c r="F10" s="3">
        <v>40527.110449664426</v>
      </c>
      <c r="G10" s="13"/>
      <c r="H10" s="14">
        <v>182420.27302013425</v>
      </c>
      <c r="I10" s="15"/>
      <c r="J10" s="13"/>
      <c r="K10" s="15"/>
      <c r="L10" s="2">
        <v>61170.290245508986</v>
      </c>
      <c r="M10" s="2" t="s">
        <v>5</v>
      </c>
      <c r="N10" s="2">
        <v>5292.1039221556885</v>
      </c>
      <c r="O10" s="4">
        <v>66462.394167664679</v>
      </c>
      <c r="P10" s="13"/>
      <c r="Q10" s="14">
        <v>310468.84119760478</v>
      </c>
      <c r="R10" s="15"/>
      <c r="S10" s="13"/>
      <c r="T10" s="15"/>
      <c r="U10" s="8">
        <v>5160.990499999999</v>
      </c>
      <c r="V10" s="13"/>
      <c r="W10" s="14">
        <v>21518.76</v>
      </c>
      <c r="X10" s="15"/>
      <c r="Y10" s="13"/>
      <c r="Z10" s="15"/>
      <c r="AA10" s="8">
        <v>0</v>
      </c>
      <c r="AB10" s="13"/>
      <c r="AC10" s="14">
        <v>3295.4949999999999</v>
      </c>
      <c r="AD10" s="15"/>
      <c r="AE10" s="13"/>
      <c r="AF10" s="15"/>
      <c r="AG10" s="4">
        <v>112150.4951173291</v>
      </c>
      <c r="AH10" s="13"/>
      <c r="AI10" s="14">
        <v>517703.36921773909</v>
      </c>
      <c r="AJ10" s="15"/>
      <c r="AK10" s="13"/>
      <c r="AL10" s="15"/>
    </row>
    <row r="11" spans="2:38" s="10" customFormat="1" ht="15" hidden="1">
      <c r="B11" s="29">
        <v>2007</v>
      </c>
      <c r="C11" s="19" t="s">
        <v>20</v>
      </c>
      <c r="D11" s="2">
        <v>42544.307000000001</v>
      </c>
      <c r="E11" s="2">
        <v>47.286946308724836</v>
      </c>
      <c r="F11" s="3">
        <v>42591.593946308727</v>
      </c>
      <c r="G11" s="13"/>
      <c r="H11" s="14">
        <v>225011.86696644296</v>
      </c>
      <c r="I11" s="15"/>
      <c r="J11" s="13"/>
      <c r="K11" s="15"/>
      <c r="L11" s="2">
        <v>56236.643449101801</v>
      </c>
      <c r="M11" s="2" t="s">
        <v>5</v>
      </c>
      <c r="N11" s="2">
        <v>3242.2588263473053</v>
      </c>
      <c r="O11" s="4">
        <v>59478.902275449109</v>
      </c>
      <c r="P11" s="13"/>
      <c r="Q11" s="14">
        <v>369947.74347305391</v>
      </c>
      <c r="R11" s="15"/>
      <c r="S11" s="13"/>
      <c r="T11" s="15"/>
      <c r="U11" s="8">
        <v>5710.8872499999998</v>
      </c>
      <c r="V11" s="13"/>
      <c r="W11" s="14">
        <v>27229.647249999998</v>
      </c>
      <c r="X11" s="15"/>
      <c r="Y11" s="13"/>
      <c r="Z11" s="15"/>
      <c r="AA11" s="8">
        <v>0</v>
      </c>
      <c r="AB11" s="13"/>
      <c r="AC11" s="14">
        <v>3295.4949999999999</v>
      </c>
      <c r="AD11" s="15"/>
      <c r="AE11" s="13"/>
      <c r="AF11" s="15"/>
      <c r="AG11" s="4">
        <v>107781.38347175784</v>
      </c>
      <c r="AH11" s="13"/>
      <c r="AI11" s="14">
        <v>625484.75268949696</v>
      </c>
      <c r="AJ11" s="15"/>
      <c r="AK11" s="13"/>
      <c r="AL11" s="15"/>
    </row>
    <row r="12" spans="2:38" s="10" customFormat="1" ht="15" hidden="1">
      <c r="B12" s="29">
        <v>2007</v>
      </c>
      <c r="C12" s="19" t="s">
        <v>21</v>
      </c>
      <c r="D12" s="2">
        <v>42482.423000000003</v>
      </c>
      <c r="E12" s="2">
        <v>54.052664429530196</v>
      </c>
      <c r="F12" s="3">
        <v>42536.475664429534</v>
      </c>
      <c r="G12" s="13"/>
      <c r="H12" s="14">
        <v>267548.3426308725</v>
      </c>
      <c r="I12" s="15"/>
      <c r="J12" s="13"/>
      <c r="K12" s="15"/>
      <c r="L12" s="2">
        <v>58778.298994011973</v>
      </c>
      <c r="M12" s="2" t="s">
        <v>5</v>
      </c>
      <c r="N12" s="2">
        <v>5671.1414670658687</v>
      </c>
      <c r="O12" s="4">
        <v>64449.440461077844</v>
      </c>
      <c r="P12" s="13"/>
      <c r="Q12" s="14">
        <v>434397.18393413175</v>
      </c>
      <c r="R12" s="15"/>
      <c r="S12" s="13"/>
      <c r="T12" s="15"/>
      <c r="U12" s="8">
        <v>5541.5455000000002</v>
      </c>
      <c r="V12" s="13"/>
      <c r="W12" s="14">
        <v>32771.192750000002</v>
      </c>
      <c r="X12" s="15"/>
      <c r="Y12" s="13"/>
      <c r="Z12" s="15"/>
      <c r="AA12" s="8">
        <v>0</v>
      </c>
      <c r="AB12" s="13"/>
      <c r="AC12" s="14">
        <v>3295.4949999999999</v>
      </c>
      <c r="AD12" s="15"/>
      <c r="AE12" s="13"/>
      <c r="AF12" s="15"/>
      <c r="AG12" s="4">
        <v>112527.46162550739</v>
      </c>
      <c r="AH12" s="13"/>
      <c r="AI12" s="14">
        <v>738012.21431500441</v>
      </c>
      <c r="AJ12" s="15"/>
      <c r="AK12" s="13"/>
      <c r="AL12" s="15"/>
    </row>
    <row r="13" spans="2:38" s="10" customFormat="1" ht="15" hidden="1">
      <c r="B13" s="29">
        <v>2007</v>
      </c>
      <c r="C13" s="19" t="s">
        <v>22</v>
      </c>
      <c r="D13" s="2">
        <v>44097.723999999995</v>
      </c>
      <c r="E13" s="2">
        <v>20.804335570469796</v>
      </c>
      <c r="F13" s="3">
        <v>44118.528335570467</v>
      </c>
      <c r="G13" s="13"/>
      <c r="H13" s="14">
        <v>311666.87096644298</v>
      </c>
      <c r="I13" s="15"/>
      <c r="J13" s="13"/>
      <c r="K13" s="15"/>
      <c r="L13" s="2">
        <v>63514.73474850299</v>
      </c>
      <c r="M13" s="2" t="s">
        <v>5</v>
      </c>
      <c r="N13" s="2">
        <v>6385.3698802395211</v>
      </c>
      <c r="O13" s="4">
        <v>69900.104628742512</v>
      </c>
      <c r="P13" s="13"/>
      <c r="Q13" s="14">
        <v>504297.28856287425</v>
      </c>
      <c r="R13" s="15"/>
      <c r="S13" s="13"/>
      <c r="T13" s="15"/>
      <c r="U13" s="8">
        <v>5734.2924999999996</v>
      </c>
      <c r="V13" s="13"/>
      <c r="W13" s="14">
        <v>38505.485249999998</v>
      </c>
      <c r="X13" s="15"/>
      <c r="Y13" s="13"/>
      <c r="Z13" s="15"/>
      <c r="AA13" s="8">
        <v>1195.335</v>
      </c>
      <c r="AB13" s="13"/>
      <c r="AC13" s="14">
        <v>4490.83</v>
      </c>
      <c r="AD13" s="15"/>
      <c r="AE13" s="13"/>
      <c r="AF13" s="15"/>
      <c r="AG13" s="4">
        <v>120948.26046431297</v>
      </c>
      <c r="AH13" s="13"/>
      <c r="AI13" s="14">
        <v>858960.47477931739</v>
      </c>
      <c r="AJ13" s="15"/>
      <c r="AK13" s="13"/>
      <c r="AL13" s="15"/>
    </row>
    <row r="14" spans="2:38" s="10" customFormat="1" ht="15" hidden="1">
      <c r="B14" s="29">
        <v>2007</v>
      </c>
      <c r="C14" s="19" t="s">
        <v>23</v>
      </c>
      <c r="D14" s="2">
        <v>36504.146999999997</v>
      </c>
      <c r="E14" s="2">
        <v>49.362093959731553</v>
      </c>
      <c r="F14" s="3">
        <v>36553.509093959728</v>
      </c>
      <c r="G14" s="13"/>
      <c r="H14" s="14">
        <v>348220.38006040268</v>
      </c>
      <c r="I14" s="15"/>
      <c r="J14" s="13"/>
      <c r="K14" s="15"/>
      <c r="L14" s="2">
        <v>56324.899910179651</v>
      </c>
      <c r="M14" s="2" t="s">
        <v>5</v>
      </c>
      <c r="N14" s="2">
        <v>6585.561928143713</v>
      </c>
      <c r="O14" s="4">
        <v>62910.461838323361</v>
      </c>
      <c r="P14" s="13"/>
      <c r="Q14" s="14">
        <v>567207.75040119758</v>
      </c>
      <c r="R14" s="15"/>
      <c r="S14" s="13"/>
      <c r="T14" s="15"/>
      <c r="U14" s="8">
        <v>5654.6339999999991</v>
      </c>
      <c r="V14" s="13"/>
      <c r="W14" s="14">
        <v>44160.119249999996</v>
      </c>
      <c r="X14" s="15"/>
      <c r="Y14" s="13"/>
      <c r="Z14" s="15"/>
      <c r="AA14" s="8">
        <v>61.247</v>
      </c>
      <c r="AB14" s="13"/>
      <c r="AC14" s="14">
        <v>4552.0770000000002</v>
      </c>
      <c r="AD14" s="15"/>
      <c r="AE14" s="13"/>
      <c r="AF14" s="15"/>
      <c r="AG14" s="4">
        <v>105179.8519322831</v>
      </c>
      <c r="AH14" s="13"/>
      <c r="AI14" s="14">
        <v>964140.32671160053</v>
      </c>
      <c r="AJ14" s="15"/>
      <c r="AK14" s="13"/>
      <c r="AL14" s="15"/>
    </row>
    <row r="15" spans="2:38" s="10" customFormat="1" ht="15" hidden="1">
      <c r="B15" s="29">
        <v>2007</v>
      </c>
      <c r="C15" s="19" t="s">
        <v>24</v>
      </c>
      <c r="D15" s="2">
        <v>38857.964</v>
      </c>
      <c r="E15" s="2">
        <v>14.154684563758389</v>
      </c>
      <c r="F15" s="3">
        <v>38872.118684563757</v>
      </c>
      <c r="G15" s="13"/>
      <c r="H15" s="14">
        <v>387092.49874496646</v>
      </c>
      <c r="I15" s="15"/>
      <c r="J15" s="13"/>
      <c r="K15" s="15"/>
      <c r="L15" s="2">
        <v>63255.975275449106</v>
      </c>
      <c r="M15" s="2" t="s">
        <v>5</v>
      </c>
      <c r="N15" s="2">
        <v>7404.8678083832328</v>
      </c>
      <c r="O15" s="4">
        <v>70660.84308383234</v>
      </c>
      <c r="P15" s="13"/>
      <c r="Q15" s="14">
        <v>637868.59348502988</v>
      </c>
      <c r="R15" s="15"/>
      <c r="S15" s="13"/>
      <c r="T15" s="15"/>
      <c r="U15" s="8">
        <v>5915.1004999999996</v>
      </c>
      <c r="V15" s="13"/>
      <c r="W15" s="14">
        <v>50075.219749999997</v>
      </c>
      <c r="X15" s="15"/>
      <c r="Y15" s="13"/>
      <c r="Z15" s="15"/>
      <c r="AA15" s="8">
        <v>47.759</v>
      </c>
      <c r="AB15" s="13"/>
      <c r="AC15" s="14">
        <v>4599.8360000000002</v>
      </c>
      <c r="AD15" s="15"/>
      <c r="AE15" s="13"/>
      <c r="AF15" s="15"/>
      <c r="AG15" s="4">
        <v>115495.8212683961</v>
      </c>
      <c r="AH15" s="13"/>
      <c r="AI15" s="14">
        <v>1079636.1479799966</v>
      </c>
      <c r="AJ15" s="15"/>
      <c r="AK15" s="13"/>
      <c r="AL15" s="15"/>
    </row>
    <row r="16" spans="2:38" s="10" customFormat="1" ht="15" hidden="1">
      <c r="B16" s="29">
        <v>2007</v>
      </c>
      <c r="C16" s="19" t="s">
        <v>25</v>
      </c>
      <c r="D16" s="2">
        <v>34904.416999999994</v>
      </c>
      <c r="E16" s="2">
        <v>37.098261744966443</v>
      </c>
      <c r="F16" s="3">
        <v>34941.515261744964</v>
      </c>
      <c r="G16" s="13"/>
      <c r="H16" s="14">
        <v>422034.01400671143</v>
      </c>
      <c r="I16" s="15"/>
      <c r="J16" s="13"/>
      <c r="K16" s="15"/>
      <c r="L16" s="2">
        <v>60133.369634730538</v>
      </c>
      <c r="M16" s="2" t="s">
        <v>5</v>
      </c>
      <c r="N16" s="2">
        <v>8632.3167065868274</v>
      </c>
      <c r="O16" s="4">
        <v>68765.686341317371</v>
      </c>
      <c r="P16" s="13"/>
      <c r="Q16" s="14">
        <v>706634.27982634725</v>
      </c>
      <c r="R16" s="15"/>
      <c r="S16" s="13"/>
      <c r="T16" s="15"/>
      <c r="U16" s="8">
        <v>4755.2330000000002</v>
      </c>
      <c r="V16" s="13"/>
      <c r="W16" s="14">
        <v>54830.452749999997</v>
      </c>
      <c r="X16" s="15"/>
      <c r="Y16" s="13"/>
      <c r="Z16" s="15"/>
      <c r="AA16" s="8">
        <v>785.84799999999996</v>
      </c>
      <c r="AB16" s="13"/>
      <c r="AC16" s="14">
        <v>5385.6840000000002</v>
      </c>
      <c r="AD16" s="15"/>
      <c r="AE16" s="13"/>
      <c r="AF16" s="15"/>
      <c r="AG16" s="4">
        <v>109248.28260306234</v>
      </c>
      <c r="AH16" s="13"/>
      <c r="AI16" s="14">
        <v>1188884.4305830589</v>
      </c>
      <c r="AJ16" s="15"/>
      <c r="AK16" s="13"/>
      <c r="AL16" s="15"/>
    </row>
    <row r="17" spans="2:38" s="10" customFormat="1" ht="15" hidden="1">
      <c r="B17" s="29">
        <v>2007</v>
      </c>
      <c r="C17" s="19" t="s">
        <v>26</v>
      </c>
      <c r="D17" s="2">
        <v>43413.218000000001</v>
      </c>
      <c r="E17" s="2">
        <v>2.0129060402684567</v>
      </c>
      <c r="F17" s="3">
        <v>43415.230906040269</v>
      </c>
      <c r="G17" s="13"/>
      <c r="H17" s="14">
        <v>456449.24491275172</v>
      </c>
      <c r="I17" s="15"/>
      <c r="J17" s="13">
        <f>IF(ISNUMBER(F17),F17+F16+F15+F14+F13+F12+F11+F10+F9+F8+F7+F6,"")</f>
        <v>465449.24491275166</v>
      </c>
      <c r="K17" s="16"/>
      <c r="L17" s="2">
        <v>145112.53762275446</v>
      </c>
      <c r="M17" s="2" t="s">
        <v>5</v>
      </c>
      <c r="N17" s="2">
        <v>8434.7358742514971</v>
      </c>
      <c r="O17" s="4">
        <v>153547.27349700595</v>
      </c>
      <c r="P17" s="13"/>
      <c r="Q17" s="14">
        <v>772181.55332335318</v>
      </c>
      <c r="R17" s="15"/>
      <c r="S17" s="13">
        <f>IF(ISNUMBER(O17),O17+O16+O15+O14+O13+O12+O11+O10+O9+O8+O7+O6,"")</f>
        <v>860181.55332335318</v>
      </c>
      <c r="T17" s="16"/>
      <c r="U17" s="8">
        <v>4192.4615000000003</v>
      </c>
      <c r="V17" s="13"/>
      <c r="W17" s="14">
        <v>59022.914249999994</v>
      </c>
      <c r="X17" s="15"/>
      <c r="Y17" s="13">
        <f>IF(ISNUMBER(U17),U17+U16+U15+U14+U13+U12+U11+U10+U9+U8+U7+U6,"")</f>
        <v>59022.914250000002</v>
      </c>
      <c r="Z17" s="16"/>
      <c r="AA17" s="8">
        <v>0</v>
      </c>
      <c r="AB17" s="13"/>
      <c r="AC17" s="14">
        <v>5385.6840000000002</v>
      </c>
      <c r="AD17" s="15"/>
      <c r="AE17" s="13">
        <f>IF(ISNUMBER(AA17),AA17+AA16+AA15+AA14+AA13+AA12+AA11+AA10+AA9+AA8+AA7+AA6,"")</f>
        <v>5385.6839999999993</v>
      </c>
      <c r="AF17" s="16"/>
      <c r="AG17" s="4">
        <v>104154.96590304622</v>
      </c>
      <c r="AH17" s="13"/>
      <c r="AI17" s="14">
        <v>1293039.3964861052</v>
      </c>
      <c r="AJ17" s="15"/>
      <c r="AK17" s="13">
        <f>IF(ISNUMBER(AG17),AG17+AG16+AG15+AG14+AG13+AG12+AG11+AG10+AG9+AG8+AG7+AG6,"")</f>
        <v>1293039.3964861049</v>
      </c>
      <c r="AL17" s="16"/>
    </row>
    <row r="18" spans="2:38" s="10" customFormat="1" ht="15" hidden="1">
      <c r="B18" s="28">
        <v>2007</v>
      </c>
      <c r="C18" s="20" t="s">
        <v>2</v>
      </c>
      <c r="D18" s="21">
        <v>465067.53899999999</v>
      </c>
      <c r="E18" s="21">
        <v>381.70591275167789</v>
      </c>
      <c r="F18" s="21">
        <v>465449.24491275172</v>
      </c>
      <c r="G18" s="22"/>
      <c r="H18" s="22"/>
      <c r="I18" s="22"/>
      <c r="J18" s="22"/>
      <c r="K18" s="23"/>
      <c r="L18" s="21">
        <v>769790.28923353285</v>
      </c>
      <c r="M18" s="21"/>
      <c r="N18" s="21">
        <v>90391.226089820368</v>
      </c>
      <c r="O18" s="21">
        <v>860181.55332335318</v>
      </c>
      <c r="P18" s="22"/>
      <c r="Q18" s="22"/>
      <c r="R18" s="22"/>
      <c r="S18" s="22"/>
      <c r="T18" s="23"/>
      <c r="U18" s="21">
        <v>59022.914249999994</v>
      </c>
      <c r="V18" s="22"/>
      <c r="W18" s="22"/>
      <c r="X18" s="22"/>
      <c r="Y18" s="22"/>
      <c r="Z18" s="23"/>
      <c r="AA18" s="21">
        <v>5385.6840000000002</v>
      </c>
      <c r="AB18" s="22"/>
      <c r="AC18" s="22"/>
      <c r="AD18" s="22"/>
      <c r="AE18" s="22"/>
      <c r="AF18" s="23"/>
      <c r="AG18" s="21">
        <v>1293039.3964861052</v>
      </c>
      <c r="AH18" s="22"/>
      <c r="AI18" s="22"/>
      <c r="AJ18" s="22"/>
      <c r="AK18" s="22"/>
      <c r="AL18" s="23"/>
    </row>
    <row r="19" spans="2:38" s="10" customFormat="1" ht="15" hidden="1">
      <c r="B19" s="29">
        <v>2008</v>
      </c>
      <c r="C19" s="19" t="s">
        <v>15</v>
      </c>
      <c r="D19" s="2">
        <v>26003.589</v>
      </c>
      <c r="E19" s="2">
        <v>37.390986577181209</v>
      </c>
      <c r="F19" s="4">
        <v>26040.979986577182</v>
      </c>
      <c r="G19" s="16">
        <v>-0.24177487167754308</v>
      </c>
      <c r="H19" s="14">
        <v>29040.979986577182</v>
      </c>
      <c r="I19" s="15">
        <v>-0.15442503360924253</v>
      </c>
      <c r="J19" s="13">
        <f>IF(ISNUMBER(F19),F19+F17+F16+F15+F14+F13+F12+F11+F10+F9+F8+F7,"")</f>
        <v>457145.57050335564</v>
      </c>
      <c r="K19" s="16"/>
      <c r="L19" s="2">
        <v>21844.634772455087</v>
      </c>
      <c r="M19" s="2" t="s">
        <v>5</v>
      </c>
      <c r="N19" s="2">
        <v>7386.0956167664672</v>
      </c>
      <c r="O19" s="4">
        <v>29230.730389221553</v>
      </c>
      <c r="P19" s="16">
        <v>-0.51054609200370082</v>
      </c>
      <c r="Q19" s="14">
        <v>58564.063722554885</v>
      </c>
      <c r="R19" s="15">
        <v>-1.9374149209819169E-2</v>
      </c>
      <c r="S19" s="13">
        <f>IF(ISNUMBER(O19),O19+O17+O16+O15+O14+O13+O12+O11+O10+O9+O8+O7,"")</f>
        <v>829691.17430538917</v>
      </c>
      <c r="T19" s="16"/>
      <c r="U19" s="8">
        <v>4332.1642499999998</v>
      </c>
      <c r="V19" s="16">
        <v>0.15383058829545582</v>
      </c>
      <c r="W19" s="14">
        <v>4332.1642499999998</v>
      </c>
      <c r="X19" s="15">
        <v>0.15383058829545582</v>
      </c>
      <c r="Y19" s="13">
        <f>IF(ISNUMBER(U19),U19+U17+U16+U15+U14+U13+U12+U11+U10+U9+U8+U7,"")</f>
        <v>59600.485499999995</v>
      </c>
      <c r="Z19" s="16"/>
      <c r="AA19" s="8">
        <v>125.316</v>
      </c>
      <c r="AB19" s="16">
        <v>-0.93244944866813573</v>
      </c>
      <c r="AC19" s="14">
        <v>125.316</v>
      </c>
      <c r="AD19" s="15">
        <v>-0.93244944866813573</v>
      </c>
      <c r="AE19" s="13">
        <f>IF(ISNUMBER(AA19),AA19+AA17+AA16+AA15+AA14+AA13+AA12+AA11+AA10+AA9+AA8+AA7,"")</f>
        <v>3655.8559999999998</v>
      </c>
      <c r="AF19" s="16"/>
      <c r="AG19" s="4">
        <v>92062.523959132071</v>
      </c>
      <c r="AH19" s="16">
        <v>-7.6377613181608073E-2</v>
      </c>
      <c r="AI19" s="14">
        <v>92062.523959132071</v>
      </c>
      <c r="AJ19" s="15">
        <v>-7.6377613181608073E-2</v>
      </c>
      <c r="AK19" s="13">
        <f>IF(ISNUMBER(AG19),AG19+AG17+AG16+AG15+AG14+AG13+AG12+AG11+AG10+AG9+AG8+AG7,"")</f>
        <v>1285426.4196420785</v>
      </c>
      <c r="AL19" s="16"/>
    </row>
    <row r="20" spans="2:38" s="10" customFormat="1" ht="15" hidden="1">
      <c r="B20" s="29">
        <v>2008</v>
      </c>
      <c r="C20" s="19" t="s">
        <v>16</v>
      </c>
      <c r="D20" s="2">
        <v>31530.796000000002</v>
      </c>
      <c r="E20" s="2">
        <v>6.1237919463087254</v>
      </c>
      <c r="F20" s="4">
        <v>31536.919791946311</v>
      </c>
      <c r="G20" s="16">
        <v>-6.0525258259524595E-2</v>
      </c>
      <c r="H20" s="14">
        <v>63577.899778523497</v>
      </c>
      <c r="I20" s="15">
        <v>-6.3837646902597855E-2</v>
      </c>
      <c r="J20" s="13">
        <f>IF(ISNUMBER(F20),F20+F19+F17+F16+F15+F14+F13+F12+F11+F10+F9+F8,"")</f>
        <v>455113.8179395973</v>
      </c>
      <c r="K20" s="16"/>
      <c r="L20" s="2">
        <v>23921.105826347302</v>
      </c>
      <c r="M20" s="2" t="s">
        <v>5</v>
      </c>
      <c r="N20" s="2">
        <v>7041.9315089820357</v>
      </c>
      <c r="O20" s="4">
        <v>30963.03733532934</v>
      </c>
      <c r="P20" s="16">
        <v>-0.48820882993710657</v>
      </c>
      <c r="Q20" s="14">
        <v>118860.43439121755</v>
      </c>
      <c r="R20" s="15">
        <v>-1.131282609584594E-2</v>
      </c>
      <c r="S20" s="13">
        <f>IF(ISNUMBER(O20),O20+O19+O17+O16+O15+O14+O13+O12+O11+O10+O9+O8,"")</f>
        <v>800154.8534131737</v>
      </c>
      <c r="T20" s="16"/>
      <c r="U20" s="8">
        <v>4382.7449999999999</v>
      </c>
      <c r="V20" s="16">
        <v>0.13320123087345026</v>
      </c>
      <c r="W20" s="14">
        <v>8714.9092500000006</v>
      </c>
      <c r="X20" s="15">
        <v>0.14336301199195645</v>
      </c>
      <c r="Y20" s="13">
        <f>IF(ISNUMBER(U20),U20+U19+U17+U16+U15+U14+U13+U12+U11+U10+U9+U8,"")</f>
        <v>60115.651749999997</v>
      </c>
      <c r="Z20" s="16"/>
      <c r="AA20" s="8">
        <v>24.72</v>
      </c>
      <c r="AB20" s="16">
        <v>-0.95087313463980583</v>
      </c>
      <c r="AC20" s="14">
        <v>150.036</v>
      </c>
      <c r="AD20" s="15">
        <v>-0.93638043175449082</v>
      </c>
      <c r="AE20" s="13">
        <f>IF(ISNUMBER(AA20),AA20+AA19+AA17+AA16+AA15+AA14+AA13+AA12+AA11+AA10+AA9+AA8,"")</f>
        <v>3177.3890000000001</v>
      </c>
      <c r="AF20" s="16"/>
      <c r="AG20" s="4">
        <v>99240.755460608983</v>
      </c>
      <c r="AH20" s="16">
        <v>8.1467790874287793E-3</v>
      </c>
      <c r="AI20" s="14">
        <v>191303.27941974107</v>
      </c>
      <c r="AJ20" s="15">
        <v>-3.4379233680332022E-2</v>
      </c>
      <c r="AK20" s="13">
        <f>IF(ISNUMBER(AG20),AG20+AG19+AG17+AG16+AG15+AG14+AG13+AG12+AG11+AG10+AG9+AG8,"")</f>
        <v>1286228.3787694378</v>
      </c>
      <c r="AL20" s="16"/>
    </row>
    <row r="21" spans="2:38" s="10" customFormat="1" ht="15" hidden="1">
      <c r="B21" s="29">
        <v>2008</v>
      </c>
      <c r="C21" s="19" t="s">
        <v>17</v>
      </c>
      <c r="D21" s="2">
        <v>31986.924999999999</v>
      </c>
      <c r="E21" s="2">
        <v>7.962288590604027</v>
      </c>
      <c r="F21" s="4">
        <v>31994.887288590602</v>
      </c>
      <c r="G21" s="16">
        <v>-0.12121702017223901</v>
      </c>
      <c r="H21" s="14">
        <v>98572.787067114099</v>
      </c>
      <c r="I21" s="15">
        <v>-5.5105779427778612E-2</v>
      </c>
      <c r="J21" s="13">
        <f>IF(ISNUMBER(F21),F21+F20+F19+F17+F16+F15+F14+F13+F12+F11+F10+F9,"")</f>
        <v>450700.52707382548</v>
      </c>
      <c r="K21" s="16"/>
      <c r="L21" s="2">
        <v>36217.603928143712</v>
      </c>
      <c r="M21" s="2" t="s">
        <v>5</v>
      </c>
      <c r="N21" s="2">
        <v>6883.348550898203</v>
      </c>
      <c r="O21" s="4">
        <v>43100.952479041916</v>
      </c>
      <c r="P21" s="16">
        <v>-0.31486216174152937</v>
      </c>
      <c r="Q21" s="14">
        <v>191294.72020359279</v>
      </c>
      <c r="R21" s="15">
        <v>4.4590517374983207E-2</v>
      </c>
      <c r="S21" s="13">
        <f>IF(ISNUMBER(O21),O21+O20+O19+O17+O16+O15+O14+O13+O12+O11+O10+O9,"")</f>
        <v>780347.3660538923</v>
      </c>
      <c r="T21" s="16"/>
      <c r="U21" s="8">
        <v>5132.3277500000004</v>
      </c>
      <c r="V21" s="16">
        <v>0.158694556114503</v>
      </c>
      <c r="W21" s="14">
        <v>13847.237000000001</v>
      </c>
      <c r="X21" s="15">
        <v>0.14899792782305576</v>
      </c>
      <c r="Y21" s="13">
        <f>IF(ISNUMBER(U21),U21+U20+U19+U17+U16+U15+U14+U13+U12+U11+U10+U9,"")</f>
        <v>60818.574249999991</v>
      </c>
      <c r="Z21" s="16"/>
      <c r="AA21" s="8">
        <v>25.18</v>
      </c>
      <c r="AB21" s="16">
        <v>-0.91349249157427859</v>
      </c>
      <c r="AC21" s="14">
        <v>175.21600000000001</v>
      </c>
      <c r="AD21" s="15">
        <v>-0.93386588077922428</v>
      </c>
      <c r="AE21" s="13">
        <f>IF(ISNUMBER(AA21),AA21+AA20+AA19+AA17+AA16+AA15+AA14+AA13+AA12+AA11+AA10+AA9,"")</f>
        <v>2911.4959999999996</v>
      </c>
      <c r="AF21" s="16"/>
      <c r="AG21" s="4">
        <v>112586.68085096584</v>
      </c>
      <c r="AH21" s="16">
        <v>8.2178231775486665E-2</v>
      </c>
      <c r="AI21" s="14">
        <v>303889.96027070691</v>
      </c>
      <c r="AJ21" s="15">
        <v>5.7539595372027019E-3</v>
      </c>
      <c r="AK21" s="13">
        <f>IF(ISNUMBER(AG21),AG21+AG20+AG19+AG17+AG16+AG15+AG14+AG13+AG12+AG11+AG10+AG9,"")</f>
        <v>1294777.9633777179</v>
      </c>
      <c r="AL21" s="16"/>
    </row>
    <row r="22" spans="2:38" s="10" customFormat="1" ht="15" hidden="1">
      <c r="B22" s="29">
        <v>2008</v>
      </c>
      <c r="C22" s="19" t="s">
        <v>18</v>
      </c>
      <c r="D22" s="2">
        <v>36029.299999999996</v>
      </c>
      <c r="E22" s="2">
        <v>47.153442953020132</v>
      </c>
      <c r="F22" s="4">
        <v>36076.453442953018</v>
      </c>
      <c r="G22" s="16">
        <v>-3.9796067419513248E-2</v>
      </c>
      <c r="H22" s="14">
        <v>134649.24051006712</v>
      </c>
      <c r="I22" s="15">
        <v>-5.1051945908986762E-2</v>
      </c>
      <c r="J22" s="13">
        <f>IF(ISNUMBER(F22),F22+F21+F20+F19+F17+F16+F15+F14+F13+F12+F11+F10,"")</f>
        <v>449205.32285234897</v>
      </c>
      <c r="K22" s="16"/>
      <c r="L22" s="2">
        <v>46777.882251497002</v>
      </c>
      <c r="M22" s="2" t="s">
        <v>5</v>
      </c>
      <c r="N22" s="2">
        <v>5570.3122215568856</v>
      </c>
      <c r="O22" s="4">
        <v>52348.213473053889</v>
      </c>
      <c r="P22" s="16">
        <v>-0.14010628790051893</v>
      </c>
      <c r="Q22" s="14">
        <v>243642.93367664667</v>
      </c>
      <c r="R22" s="15">
        <v>-1.4897694619062651E-3</v>
      </c>
      <c r="S22" s="13">
        <f>IF(ISNUMBER(O22),O22+O21+O20+O19+O17+O16+O15+O14+O13+O12+O11+O10,"")</f>
        <v>771818.03997006</v>
      </c>
      <c r="T22" s="16"/>
      <c r="U22" s="8">
        <v>5743.0175000000008</v>
      </c>
      <c r="V22" s="16">
        <v>0.33366483267991431</v>
      </c>
      <c r="W22" s="14">
        <v>19590.254500000003</v>
      </c>
      <c r="X22" s="15">
        <v>0.19761159979665943</v>
      </c>
      <c r="Y22" s="13">
        <f>IF(ISNUMBER(U22),U22+U21+U20+U19+U17+U16+U15+U14+U13+U12+U11+U10,"")</f>
        <v>62255.399249999995</v>
      </c>
      <c r="Z22" s="16"/>
      <c r="AA22" s="8">
        <v>23.745999999999999</v>
      </c>
      <c r="AB22" s="16">
        <v>-0.96324666339571363</v>
      </c>
      <c r="AC22" s="14">
        <v>198.96200000000002</v>
      </c>
      <c r="AD22" s="15">
        <v>-0.93962606528002623</v>
      </c>
      <c r="AE22" s="13">
        <f>IF(ISNUMBER(AA22),AA22+AA21+AA20+AA19+AA17+AA16+AA15+AA14+AA13+AA12+AA11+AA10,"")</f>
        <v>2289.1509999999998</v>
      </c>
      <c r="AF22" s="16"/>
      <c r="AG22" s="4">
        <v>94191.430416006915</v>
      </c>
      <c r="AH22" s="16">
        <v>-8.907077772059635E-2</v>
      </c>
      <c r="AI22" s="14">
        <v>398081.39068671386</v>
      </c>
      <c r="AJ22" s="15">
        <v>-1.8422957623637215E-2</v>
      </c>
      <c r="AK22" s="13">
        <f>IF(ISNUMBER(AG22),AG22+AG21+AG20+AG19+AG17+AG16+AG15+AG14+AG13+AG12+AG11+AG10,"")</f>
        <v>1285567.9130724089</v>
      </c>
      <c r="AL22" s="16"/>
    </row>
    <row r="23" spans="2:38" s="10" customFormat="1" ht="15" hidden="1">
      <c r="B23" s="29">
        <v>2008</v>
      </c>
      <c r="C23" s="19" t="s">
        <v>19</v>
      </c>
      <c r="D23" s="2">
        <v>37450.139000000003</v>
      </c>
      <c r="E23" s="2">
        <v>54.499228187919464</v>
      </c>
      <c r="F23" s="4">
        <v>37504.63822818792</v>
      </c>
      <c r="G23" s="16">
        <v>-7.4579021004482549E-2</v>
      </c>
      <c r="H23" s="14">
        <v>172153.87873825504</v>
      </c>
      <c r="I23" s="15">
        <v>-5.6278801209480034E-2</v>
      </c>
      <c r="J23" s="13">
        <f>IF(ISNUMBER(F23),F23+F22+F21+F20+F19+F17+F16+F15+F14+F13+F12+F11,"")</f>
        <v>446182.85063087248</v>
      </c>
      <c r="K23" s="16"/>
      <c r="L23" s="2">
        <v>50909.633431137729</v>
      </c>
      <c r="M23" s="2" t="s">
        <v>5</v>
      </c>
      <c r="N23" s="2">
        <v>3453.6988622754493</v>
      </c>
      <c r="O23" s="4">
        <v>54363.332293413179</v>
      </c>
      <c r="P23" s="16">
        <v>-0.18204372601638752</v>
      </c>
      <c r="Q23" s="14">
        <v>298006.26597005985</v>
      </c>
      <c r="R23" s="15">
        <v>-4.0141146465686228E-2</v>
      </c>
      <c r="S23" s="13">
        <f>IF(ISNUMBER(O23),O23+O22+O21+O20+O19+O17+O16+O15+O14+O13+O12+O11,"")</f>
        <v>759718.97809580842</v>
      </c>
      <c r="T23" s="16"/>
      <c r="U23" s="8">
        <v>5580.15625</v>
      </c>
      <c r="V23" s="16">
        <v>8.1218082071649045E-2</v>
      </c>
      <c r="W23" s="14">
        <v>25170.410750000003</v>
      </c>
      <c r="X23" s="15">
        <v>0.16969615117227965</v>
      </c>
      <c r="Y23" s="13">
        <f>IF(ISNUMBER(U23),U23+U22+U21+U20+U19+U17+U16+U15+U14+U13+U12+U11,"")</f>
        <v>62674.56500000001</v>
      </c>
      <c r="Z23" s="16"/>
      <c r="AA23" s="8">
        <v>376.38</v>
      </c>
      <c r="AB23" s="16" t="e">
        <v>#DIV/0!</v>
      </c>
      <c r="AC23" s="14">
        <v>575.34199999999998</v>
      </c>
      <c r="AD23" s="15">
        <v>-0.82541560524291491</v>
      </c>
      <c r="AE23" s="13">
        <f>IF(ISNUMBER(AA23),AA23+AA22+AA21+AA20+AA19+AA17+AA16+AA15+AA14+AA13+AA12+AA11,"")</f>
        <v>2665.5309999999999</v>
      </c>
      <c r="AF23" s="16"/>
      <c r="AG23" s="4">
        <v>97824.506771601096</v>
      </c>
      <c r="AH23" s="16">
        <v>-0.12773896656221184</v>
      </c>
      <c r="AI23" s="14">
        <v>495905.89745831495</v>
      </c>
      <c r="AJ23" s="15">
        <v>-4.2104172109910354E-2</v>
      </c>
      <c r="AK23" s="13">
        <f>IF(ISNUMBER(AG23),AG23+AG22+AG21+AG20+AG19+AG17+AG16+AG15+AG14+AG13+AG12+AG11,"")</f>
        <v>1271241.9247266809</v>
      </c>
      <c r="AL23" s="16"/>
    </row>
    <row r="24" spans="2:38" s="10" customFormat="1" ht="15" hidden="1">
      <c r="B24" s="29">
        <v>2008</v>
      </c>
      <c r="C24" s="19" t="s">
        <v>20</v>
      </c>
      <c r="D24" s="2">
        <v>37038.603000000003</v>
      </c>
      <c r="E24" s="2">
        <v>72.183557046979871</v>
      </c>
      <c r="F24" s="4">
        <v>37110.78655704698</v>
      </c>
      <c r="G24" s="16">
        <v>-0.12868284282036713</v>
      </c>
      <c r="H24" s="14">
        <v>209264.66529530202</v>
      </c>
      <c r="I24" s="15">
        <v>-6.9983871888363081E-2</v>
      </c>
      <c r="J24" s="13">
        <f>IF(ISNUMBER(F24),F24+F23+F22+F21+F20+F19+F17+F16+F15+F14+F13+F12,"")</f>
        <v>440702.04324161069</v>
      </c>
      <c r="K24" s="16"/>
      <c r="L24" s="2">
        <v>47948.76458682635</v>
      </c>
      <c r="M24" s="2" t="s">
        <v>5</v>
      </c>
      <c r="N24" s="2">
        <v>2867.4899760479043</v>
      </c>
      <c r="O24" s="4">
        <v>50816.254562874252</v>
      </c>
      <c r="P24" s="16">
        <v>-0.14564236025167043</v>
      </c>
      <c r="Q24" s="14">
        <v>348822.52053293411</v>
      </c>
      <c r="R24" s="15">
        <v>-5.7103262049383208E-2</v>
      </c>
      <c r="S24" s="13">
        <f>IF(ISNUMBER(O24),O24+O23+O22+O21+O20+O19+O17+O16+O15+O14+O13+O12,"")</f>
        <v>751056.33038323349</v>
      </c>
      <c r="T24" s="16"/>
      <c r="U24" s="8">
        <v>5957.9595000000008</v>
      </c>
      <c r="V24" s="16">
        <v>4.3263373830397578E-2</v>
      </c>
      <c r="W24" s="14">
        <v>31128.370250000004</v>
      </c>
      <c r="X24" s="15">
        <v>0.14317934287598999</v>
      </c>
      <c r="Y24" s="13">
        <f>IF(ISNUMBER(U24),U24+U23+U22+U21+U20+U19+U17+U16+U15+U14+U13+U12,"")</f>
        <v>62921.637249999992</v>
      </c>
      <c r="Z24" s="16"/>
      <c r="AA24" s="8">
        <v>0</v>
      </c>
      <c r="AB24" s="16" t="e">
        <v>#DIV/0!</v>
      </c>
      <c r="AC24" s="14">
        <v>575.34199999999998</v>
      </c>
      <c r="AD24" s="15">
        <v>-0.82541560524291491</v>
      </c>
      <c r="AE24" s="13">
        <f>IF(ISNUMBER(AA24),AA24+AA23+AA22+AA21+AA20+AA19+AA17+AA16+AA15+AA14+AA13+AA12,"")</f>
        <v>2665.5309999999999</v>
      </c>
      <c r="AF24" s="16"/>
      <c r="AG24" s="4">
        <v>93885.000619921222</v>
      </c>
      <c r="AH24" s="16">
        <v>-0.12893119761705341</v>
      </c>
      <c r="AI24" s="14">
        <v>589790.89807823615</v>
      </c>
      <c r="AJ24" s="15">
        <v>-5.70659068151258E-2</v>
      </c>
      <c r="AK24" s="13">
        <f>IF(ISNUMBER(AG24),AG24+AG23+AG22+AG21+AG20+AG19+AG17+AG16+AG15+AG14+AG13+AG12,"")</f>
        <v>1257345.5418748443</v>
      </c>
      <c r="AL24" s="16"/>
    </row>
    <row r="25" spans="2:38" s="10" customFormat="1" ht="15" hidden="1">
      <c r="B25" s="29">
        <v>2008</v>
      </c>
      <c r="C25" s="19" t="s">
        <v>21</v>
      </c>
      <c r="D25" s="2">
        <v>40332.274442953021</v>
      </c>
      <c r="E25" s="2">
        <v>18.602181208053693</v>
      </c>
      <c r="F25" s="4">
        <v>40350.876624161072</v>
      </c>
      <c r="G25" s="16">
        <v>-5.1381761326694364E-2</v>
      </c>
      <c r="H25" s="14">
        <v>249615.54191946308</v>
      </c>
      <c r="I25" s="15">
        <v>-6.7026394314655513E-2</v>
      </c>
      <c r="J25" s="13">
        <f>IF(ISNUMBER(F25),F25+F24+F23+F22+F21+F20+F19+F17+F16+F15+F14+F13,"")</f>
        <v>438516.4442013423</v>
      </c>
      <c r="K25" s="16"/>
      <c r="L25" s="2">
        <v>56200.6802754491</v>
      </c>
      <c r="M25" s="2" t="s">
        <v>5</v>
      </c>
      <c r="N25" s="2">
        <v>3484.04</v>
      </c>
      <c r="O25" s="4">
        <v>59684.720275449101</v>
      </c>
      <c r="P25" s="16">
        <v>-7.3929581879089268E-2</v>
      </c>
      <c r="Q25" s="14">
        <v>408507.24080838321</v>
      </c>
      <c r="R25" s="15">
        <v>-5.9599702952204847E-2</v>
      </c>
      <c r="S25" s="13">
        <f>IF(ISNUMBER(O25),O25+O24+O23+O22+O21+O20+O19+O17+O16+O15+O14+O13,"")</f>
        <v>746291.61019760475</v>
      </c>
      <c r="T25" s="16"/>
      <c r="U25" s="8">
        <v>5889.834499999999</v>
      </c>
      <c r="V25" s="16">
        <v>6.2850517062432942E-2</v>
      </c>
      <c r="W25" s="14">
        <v>37018.204750000004</v>
      </c>
      <c r="X25" s="15">
        <v>0.12959589333226207</v>
      </c>
      <c r="Y25" s="13">
        <f>IF(ISNUMBER(U25),U25+U24+U23+U22+U21+U20+U19+U17+U16+U15+U14+U13,"")</f>
        <v>63269.926250000004</v>
      </c>
      <c r="Z25" s="16"/>
      <c r="AA25" s="8">
        <v>281.62</v>
      </c>
      <c r="AB25" s="16" t="e">
        <v>#DIV/0!</v>
      </c>
      <c r="AC25" s="14">
        <v>856.96199999999999</v>
      </c>
      <c r="AD25" s="15">
        <v>-0.73995955084137588</v>
      </c>
      <c r="AE25" s="13">
        <f>IF(ISNUMBER(AA25),AA25+AA24+AA23+AA22+AA21+AA20+AA19+AA17+AA16+AA15+AA14+AA13,"")</f>
        <v>2947.1509999999998</v>
      </c>
      <c r="AF25" s="16"/>
      <c r="AG25" s="4">
        <v>106207.05139961017</v>
      </c>
      <c r="AH25" s="16">
        <v>-5.6167713503852301E-2</v>
      </c>
      <c r="AI25" s="14">
        <v>695997.94947784627</v>
      </c>
      <c r="AJ25" s="15">
        <v>-5.6928955947096682E-2</v>
      </c>
      <c r="AK25" s="13">
        <f>IF(ISNUMBER(AG25),AG25+AG24+AG23+AG22+AG21+AG20+AG19+AG17+AG16+AG15+AG14+AG13,"")</f>
        <v>1251025.1316489468</v>
      </c>
      <c r="AL25" s="16"/>
    </row>
    <row r="26" spans="2:38" s="10" customFormat="1" ht="15" hidden="1">
      <c r="B26" s="29">
        <v>2008</v>
      </c>
      <c r="C26" s="19" t="s">
        <v>22</v>
      </c>
      <c r="D26" s="2">
        <v>39425.726000000002</v>
      </c>
      <c r="E26" s="2">
        <v>44.524825503355707</v>
      </c>
      <c r="F26" s="4">
        <v>39470.250825503361</v>
      </c>
      <c r="G26" s="16">
        <v>-0.10535885228790465</v>
      </c>
      <c r="H26" s="14">
        <v>289085.79274496646</v>
      </c>
      <c r="I26" s="15">
        <v>-7.2452609901896836E-2</v>
      </c>
      <c r="J26" s="13">
        <f>IF(ISNUMBER(F26),F26+F25+F24+F23+F22+F21+F20+F19+F17+F16+F15+F14,"")</f>
        <v>433868.1666912752</v>
      </c>
      <c r="K26" s="16"/>
      <c r="L26" s="2">
        <v>38791.297999999995</v>
      </c>
      <c r="M26" s="2">
        <v>13610.77048502994</v>
      </c>
      <c r="N26" s="2">
        <v>1714.9175449101799</v>
      </c>
      <c r="O26" s="4">
        <v>54116.986029940119</v>
      </c>
      <c r="P26" s="16">
        <v>-0.2257953501304556</v>
      </c>
      <c r="Q26" s="14">
        <v>462624.22683832335</v>
      </c>
      <c r="R26" s="15">
        <v>-8.263590280905353E-2</v>
      </c>
      <c r="S26" s="13">
        <f>IF(ISNUMBER(O26),O26+O25+O24+O23+O22+O21+O20+O19+O17+O16+O15+O14,"")</f>
        <v>730508.49159880239</v>
      </c>
      <c r="T26" s="16"/>
      <c r="U26" s="8">
        <v>6015.6467499999999</v>
      </c>
      <c r="V26" s="16">
        <v>4.9065207259657573E-2</v>
      </c>
      <c r="W26" s="14">
        <v>43033.851500000004</v>
      </c>
      <c r="X26" s="15">
        <v>0.11760314720355347</v>
      </c>
      <c r="Y26" s="13">
        <f>IF(ISNUMBER(U26),U26+U25+U24+U23+U22+U21+U20+U19+U17+U16+U15+U14,"")</f>
        <v>63551.280500000008</v>
      </c>
      <c r="Z26" s="16"/>
      <c r="AA26" s="8">
        <v>129</v>
      </c>
      <c r="AB26" s="16">
        <v>-0.89208046279913167</v>
      </c>
      <c r="AC26" s="14">
        <v>985.96199999999999</v>
      </c>
      <c r="AD26" s="15">
        <v>-0.78044993909811766</v>
      </c>
      <c r="AE26" s="13">
        <f>IF(ISNUMBER(AA26),AA26+AA25+AA24+AA23+AA22+AA21+AA20+AA19+AA17+AA16+AA15+AA14,"")</f>
        <v>1880.816</v>
      </c>
      <c r="AF26" s="16"/>
      <c r="AG26" s="4">
        <v>99731.88360544348</v>
      </c>
      <c r="AH26" s="16">
        <v>-0.17541696571262055</v>
      </c>
      <c r="AI26" s="14">
        <v>795729.83308328979</v>
      </c>
      <c r="AJ26" s="15">
        <v>-7.3612981682623646E-2</v>
      </c>
      <c r="AK26" s="13">
        <f>IF(ISNUMBER(AG26),AG26+AG25+AG24+AG23+AG22+AG21+AG20+AG19+AG17+AG16+AG15+AG14,"")</f>
        <v>1229808.7547900775</v>
      </c>
      <c r="AL26" s="16"/>
    </row>
    <row r="27" spans="2:38" s="10" customFormat="1" ht="15" hidden="1">
      <c r="B27" s="29">
        <v>2008</v>
      </c>
      <c r="C27" s="19" t="s">
        <v>23</v>
      </c>
      <c r="D27" s="2">
        <v>33574.014999999999</v>
      </c>
      <c r="E27" s="2">
        <v>21.938892617449664</v>
      </c>
      <c r="F27" s="4">
        <v>33595.95389261745</v>
      </c>
      <c r="G27" s="16">
        <v>-8.0910294925173099E-2</v>
      </c>
      <c r="H27" s="14">
        <v>322681.74663758388</v>
      </c>
      <c r="I27" s="15">
        <v>-7.3340432913170717E-2</v>
      </c>
      <c r="J27" s="13">
        <f>IF(ISNUMBER(F27),F27+F26+F25+F24+F23+F22+F21+F20+F19+F17+F16+F15,"")</f>
        <v>430910.61148993287</v>
      </c>
      <c r="K27" s="16"/>
      <c r="L27" s="2">
        <v>43591.794000000002</v>
      </c>
      <c r="M27" s="2">
        <v>19800.300233532933</v>
      </c>
      <c r="N27" s="2">
        <v>4724.5154970059884</v>
      </c>
      <c r="O27" s="4">
        <v>68149.163730538916</v>
      </c>
      <c r="P27" s="16">
        <v>8.3272348336573154E-2</v>
      </c>
      <c r="Q27" s="14">
        <v>530773.3905688622</v>
      </c>
      <c r="R27" s="15">
        <v>-6.423459447894464E-2</v>
      </c>
      <c r="S27" s="13">
        <f>IF(ISNUMBER(O27),O27+O26+O25+O24+O23+O22+O21+O20+O19+O17+O16+O15,"")</f>
        <v>735747.19349101791</v>
      </c>
      <c r="T27" s="16"/>
      <c r="U27" s="8">
        <v>5654.3787499999999</v>
      </c>
      <c r="V27" s="16">
        <v>-4.5139968386842533E-5</v>
      </c>
      <c r="W27" s="14">
        <v>48688.230250000008</v>
      </c>
      <c r="X27" s="15">
        <v>0.10253846857535409</v>
      </c>
      <c r="Y27" s="13">
        <f>IF(ISNUMBER(U27),U27+U26+U25+U24+U23+U22+U21+U20+U19+U17+U16+U15,"")</f>
        <v>63551.025249999999</v>
      </c>
      <c r="Z27" s="16"/>
      <c r="AA27" s="8">
        <v>277</v>
      </c>
      <c r="AB27" s="16">
        <v>3.522670498146848</v>
      </c>
      <c r="AC27" s="14">
        <v>1262.962</v>
      </c>
      <c r="AD27" s="15">
        <v>-0.72255258423792035</v>
      </c>
      <c r="AE27" s="13">
        <f>IF(ISNUMBER(AA27),AA27+AA26+AA25+AA24+AA23+AA22+AA21+AA20+AA19+AA17+AA16+AA15,"")</f>
        <v>2096.5690000000004</v>
      </c>
      <c r="AF27" s="16"/>
      <c r="AG27" s="4">
        <v>107676.49637315638</v>
      </c>
      <c r="AH27" s="16">
        <v>2.3736907734769108E-2</v>
      </c>
      <c r="AI27" s="14">
        <v>903406.32945644623</v>
      </c>
      <c r="AJ27" s="15">
        <v>-6.2992902145583063E-2</v>
      </c>
      <c r="AK27" s="13">
        <f>IF(ISNUMBER(AG27),AG27+AG26+AG25+AG24+AG23+AG22+AG21+AG20+AG19+AG17+AG16+AG15,"")</f>
        <v>1232305.3992309505</v>
      </c>
      <c r="AL27" s="16"/>
    </row>
    <row r="28" spans="2:38" s="10" customFormat="1" ht="15" hidden="1">
      <c r="B28" s="29">
        <v>2008</v>
      </c>
      <c r="C28" s="19" t="s">
        <v>24</v>
      </c>
      <c r="D28" s="2">
        <v>35839.71</v>
      </c>
      <c r="E28" s="2">
        <v>47.060241610738252</v>
      </c>
      <c r="F28" s="4">
        <v>35886.770241610735</v>
      </c>
      <c r="G28" s="16">
        <v>-7.6799221240763327E-2</v>
      </c>
      <c r="H28" s="14">
        <v>358568.51687919465</v>
      </c>
      <c r="I28" s="15">
        <v>-7.368776702791302E-2</v>
      </c>
      <c r="J28" s="13">
        <f>IF(ISNUMBER(F28),F28+F27+F26+F25+F24+F23+F22+F21+F20+F19+F17+F16,"")</f>
        <v>427925.2630469799</v>
      </c>
      <c r="K28" s="16"/>
      <c r="L28" s="2">
        <v>40535.460000000006</v>
      </c>
      <c r="M28" s="2">
        <v>15495.857347305388</v>
      </c>
      <c r="N28" s="2">
        <v>3770.942</v>
      </c>
      <c r="O28" s="4">
        <v>59802.259347305393</v>
      </c>
      <c r="P28" s="16">
        <v>-0.15367186779308983</v>
      </c>
      <c r="Q28" s="14">
        <v>590575.6499161676</v>
      </c>
      <c r="R28" s="15">
        <v>-7.4142141581974852E-2</v>
      </c>
      <c r="S28" s="13">
        <f>IF(ISNUMBER(O28),O28+O27+O26+O25+O24+O23+O22+O21+O20+O19+O17+O16,"")</f>
        <v>724888.60975449102</v>
      </c>
      <c r="T28" s="16"/>
      <c r="U28" s="8">
        <v>5289.3452499999994</v>
      </c>
      <c r="V28" s="16">
        <v>-0.10578945361959624</v>
      </c>
      <c r="W28" s="14">
        <v>53977.575500000006</v>
      </c>
      <c r="X28" s="15">
        <v>7.7929877681665261E-2</v>
      </c>
      <c r="Y28" s="13">
        <f>IF(ISNUMBER(U28),U28+U27+U26+U25+U24+U23+U22+U21+U20+U19+U17+U16,"")</f>
        <v>62925.27</v>
      </c>
      <c r="Z28" s="16"/>
      <c r="AA28" s="8">
        <v>25.82</v>
      </c>
      <c r="AB28" s="16">
        <v>-0.4593689147595218</v>
      </c>
      <c r="AC28" s="14">
        <v>1288.7819999999999</v>
      </c>
      <c r="AD28" s="15">
        <v>-0.71982001097430426</v>
      </c>
      <c r="AE28" s="13">
        <f>IF(ISNUMBER(AA28),AA28+AA27+AA26+AA25+AA24+AA23+AA22+AA21+AA20+AA19+AA17+AA16,"")</f>
        <v>2074.63</v>
      </c>
      <c r="AF28" s="16"/>
      <c r="AG28" s="4">
        <v>101004.19483891614</v>
      </c>
      <c r="AH28" s="16">
        <v>-0.12547316665079555</v>
      </c>
      <c r="AI28" s="14">
        <v>1004410.5242953624</v>
      </c>
      <c r="AJ28" s="15">
        <v>-6.9676829388661821E-2</v>
      </c>
      <c r="AK28" s="13">
        <f>IF(ISNUMBER(AG28),AG28+AG27+AG26+AG25+AG24+AG23+AG22+AG21+AG20+AG19+AG17+AG16,"")</f>
        <v>1217813.7728014709</v>
      </c>
      <c r="AL28" s="16"/>
    </row>
    <row r="29" spans="2:38" s="10" customFormat="1" ht="15" hidden="1">
      <c r="B29" s="29">
        <v>2008</v>
      </c>
      <c r="C29" s="19" t="s">
        <v>25</v>
      </c>
      <c r="D29" s="2">
        <v>31719.823000000004</v>
      </c>
      <c r="E29" s="2">
        <v>3.7215637583892618</v>
      </c>
      <c r="F29" s="4">
        <v>31723.544563758394</v>
      </c>
      <c r="G29" s="16">
        <v>-9.2095911521893892E-2</v>
      </c>
      <c r="H29" s="14">
        <v>390292.06144295307</v>
      </c>
      <c r="I29" s="15">
        <v>-7.5211834852850434E-2</v>
      </c>
      <c r="J29" s="13">
        <f>IF(ISNUMBER(F29),F29+F28+F27+F26+F25+F24+F23+F22+F21+F20+F19+F17,"")</f>
        <v>424707.2923489933</v>
      </c>
      <c r="K29" s="16"/>
      <c r="L29" s="2">
        <v>50950.514856287424</v>
      </c>
      <c r="M29" s="2" t="s">
        <v>5</v>
      </c>
      <c r="N29" s="2">
        <v>4520.5329999999994</v>
      </c>
      <c r="O29" s="4">
        <v>55471.04785628742</v>
      </c>
      <c r="P29" s="16">
        <v>-0.19333244809107597</v>
      </c>
      <c r="Q29" s="14">
        <v>646046.69777245505</v>
      </c>
      <c r="R29" s="15">
        <v>-8.5741073966552173E-2</v>
      </c>
      <c r="S29" s="13">
        <f>IF(ISNUMBER(O29),O29+O28+O27+O26+O25+O24+O23+O22+O21+O20+O19+O17,"")</f>
        <v>711593.97126946109</v>
      </c>
      <c r="T29" s="16"/>
      <c r="U29" s="8">
        <v>4019.9677499999998</v>
      </c>
      <c r="V29" s="16">
        <v>-0.15462233922081214</v>
      </c>
      <c r="W29" s="14">
        <v>57997.543250000002</v>
      </c>
      <c r="X29" s="15">
        <v>5.7761523772936751E-2</v>
      </c>
      <c r="Y29" s="13">
        <f>IF(ISNUMBER(U29),U29+U28+U27+U26+U25+U24+U23+U22+U21+U20+U19+U17,"")</f>
        <v>62190.004749999993</v>
      </c>
      <c r="Z29" s="16"/>
      <c r="AA29" s="8">
        <v>744.27199999999993</v>
      </c>
      <c r="AB29" s="16">
        <v>-5.2905905467724113E-2</v>
      </c>
      <c r="AC29" s="14">
        <v>2033.0539999999999</v>
      </c>
      <c r="AD29" s="15">
        <v>-0.62250774460588487</v>
      </c>
      <c r="AE29" s="13">
        <f>IF(ISNUMBER(AA29),AA29+AA28+AA27+AA26+AA25+AA24+AA23+AA22+AA21+AA20+AA19+AA17,"")</f>
        <v>2033.0540000000003</v>
      </c>
      <c r="AF29" s="16"/>
      <c r="AG29" s="4">
        <v>91958.832170045804</v>
      </c>
      <c r="AH29" s="16">
        <v>-0.15825832700579123</v>
      </c>
      <c r="AI29" s="14">
        <v>1096369.3564654081</v>
      </c>
      <c r="AJ29" s="15">
        <v>-7.7816709292995778E-2</v>
      </c>
      <c r="AK29" s="13">
        <f>IF(ISNUMBER(AG29),AG29+AG28+AG27+AG26+AG25+AG24+AG23+AG22+AG21+AG20+AG19+AG17,"")</f>
        <v>1200524.3223684544</v>
      </c>
      <c r="AL29" s="16"/>
    </row>
    <row r="30" spans="2:38" s="10" customFormat="1" ht="15" hidden="1">
      <c r="B30" s="29">
        <v>2008</v>
      </c>
      <c r="C30" s="19" t="s">
        <v>26</v>
      </c>
      <c r="D30" s="2">
        <v>35108.675999999999</v>
      </c>
      <c r="E30" s="2">
        <v>30.897046979865774</v>
      </c>
      <c r="F30" s="4">
        <v>35139.573046979865</v>
      </c>
      <c r="G30" s="16">
        <v>-0.19061646538217603</v>
      </c>
      <c r="H30" s="14">
        <v>425431.63448993291</v>
      </c>
      <c r="I30" s="15">
        <v>-6.7954128018653415E-2</v>
      </c>
      <c r="J30" s="13">
        <f>IF(ISNUMBER(F30),F30+F29+F28+F27+F26+F25+F24+F23+F22+F21+F20+F19,"")</f>
        <v>416431.63448993291</v>
      </c>
      <c r="K30" s="16">
        <f t="shared" ref="K30:K80" si="0">IF(ISNUMBER(J30),(J30-J17)/J17,"")</f>
        <v>-0.10531247167885531</v>
      </c>
      <c r="L30" s="2">
        <v>37750.475988023951</v>
      </c>
      <c r="M30" s="2">
        <v>18834.715191616764</v>
      </c>
      <c r="N30" s="2">
        <v>6065.5939101796412</v>
      </c>
      <c r="O30" s="4">
        <v>62650.785089820398</v>
      </c>
      <c r="P30" s="16">
        <v>-0.5919772219788586</v>
      </c>
      <c r="Q30" s="14">
        <v>708697.48286227544</v>
      </c>
      <c r="R30" s="15">
        <v>-8.2213917423761051E-2</v>
      </c>
      <c r="S30" s="13">
        <f>IF(ISNUMBER(O30),O30+O29+O28+O27+O26+O25+O24+O23+O22+O21+O20+O19,"")</f>
        <v>620697.48286227544</v>
      </c>
      <c r="T30" s="16">
        <f t="shared" ref="T30:T93" si="1">IF(ISNUMBER(S30),(S30-S17)/S17,"")</f>
        <v>-0.27841107442471813</v>
      </c>
      <c r="U30" s="8">
        <v>3049.1149999999998</v>
      </c>
      <c r="V30" s="16">
        <v>-0.2727148478286564</v>
      </c>
      <c r="W30" s="14">
        <v>61046.65825</v>
      </c>
      <c r="X30" s="15">
        <v>3.4287429309710848E-2</v>
      </c>
      <c r="Y30" s="13">
        <f>IF(ISNUMBER(U30),U30+U29+U28+U27+U26+U25+U24+U23+U22+U21+U20+U19,"")</f>
        <v>61046.65825</v>
      </c>
      <c r="Z30" s="16">
        <f t="shared" ref="Z30:Z93" si="2">IF(ISNUMBER(Y30),(Y30-Y17)/Y17,"")</f>
        <v>3.4287429309710828E-2</v>
      </c>
      <c r="AA30" s="8">
        <v>102.36799999999999</v>
      </c>
      <c r="AB30" s="16" t="e">
        <v>#DIV/0!</v>
      </c>
      <c r="AC30" s="14">
        <v>2135.422</v>
      </c>
      <c r="AD30" s="15">
        <v>-0.60350031676570703</v>
      </c>
      <c r="AE30" s="13">
        <f>IF(ISNUMBER(AA30),AA30+AA29+AA28+AA27+AA26+AA25+AA24+AA23+AA22+AA21+AA20+AA19,"")</f>
        <v>2135.422</v>
      </c>
      <c r="AF30" s="16">
        <f t="shared" ref="AF30:AF93" si="3">IF(ISNUMBER(AE30),(AE30-AE17)/AE17,"")</f>
        <v>-0.60350031676570692</v>
      </c>
      <c r="AG30" s="4">
        <v>100941.84113680023</v>
      </c>
      <c r="AH30" s="16">
        <v>-3.0849462993794874E-2</v>
      </c>
      <c r="AI30" s="14">
        <v>1197311.1976022082</v>
      </c>
      <c r="AJ30" s="15">
        <v>-7.4033474265395749E-2</v>
      </c>
      <c r="AK30" s="13">
        <f>IF(ISNUMBER(AG30),AG30+AG29+AG28+AG27+AG26+AG25+AG24+AG23+AG22+AG21+AG20+AG19,"")</f>
        <v>1197311.1976022085</v>
      </c>
      <c r="AL30" s="16">
        <f t="shared" ref="AL30:AL93" si="4">IF(ISNUMBER(AK30),(AK30-AK17)/AK17,"")</f>
        <v>-7.4033474265395416E-2</v>
      </c>
    </row>
    <row r="31" spans="2:38" s="10" customFormat="1" ht="15" hidden="1">
      <c r="B31" s="28">
        <v>2008</v>
      </c>
      <c r="C31" s="20" t="s">
        <v>2</v>
      </c>
      <c r="D31" s="21">
        <v>416039.57644295308</v>
      </c>
      <c r="E31" s="21">
        <v>392.05804697986582</v>
      </c>
      <c r="F31" s="21">
        <v>416431.63448993291</v>
      </c>
      <c r="G31" s="24"/>
      <c r="H31" s="22"/>
      <c r="I31" s="22"/>
      <c r="J31" s="22"/>
      <c r="K31" s="23" t="str">
        <f t="shared" si="0"/>
        <v/>
      </c>
      <c r="L31" s="21">
        <v>495439.84791616775</v>
      </c>
      <c r="M31" s="21">
        <v>67741.643257485019</v>
      </c>
      <c r="N31" s="21">
        <v>57483.418688622754</v>
      </c>
      <c r="O31" s="21">
        <v>620697.48286227544</v>
      </c>
      <c r="P31" s="24"/>
      <c r="Q31" s="22"/>
      <c r="R31" s="22"/>
      <c r="S31" s="22"/>
      <c r="T31" s="23" t="str">
        <f t="shared" si="1"/>
        <v/>
      </c>
      <c r="U31" s="21">
        <v>61046.65825</v>
      </c>
      <c r="V31" s="24"/>
      <c r="W31" s="22"/>
      <c r="X31" s="22"/>
      <c r="Y31" s="22"/>
      <c r="Z31" s="23" t="str">
        <f t="shared" si="2"/>
        <v/>
      </c>
      <c r="AA31" s="21">
        <v>2135.422</v>
      </c>
      <c r="AB31" s="24"/>
      <c r="AC31" s="22"/>
      <c r="AD31" s="22"/>
      <c r="AE31" s="22"/>
      <c r="AF31" s="23" t="str">
        <f t="shared" si="3"/>
        <v/>
      </c>
      <c r="AG31" s="21">
        <v>1197311.1976022082</v>
      </c>
      <c r="AH31" s="24"/>
      <c r="AI31" s="22"/>
      <c r="AJ31" s="22"/>
      <c r="AK31" s="22"/>
      <c r="AL31" s="23" t="str">
        <f t="shared" si="4"/>
        <v/>
      </c>
    </row>
    <row r="32" spans="2:38" s="10" customFormat="1" ht="15" hidden="1">
      <c r="B32" s="29">
        <v>2009</v>
      </c>
      <c r="C32" s="19" t="s">
        <v>15</v>
      </c>
      <c r="D32" s="2">
        <v>30989.867000000002</v>
      </c>
      <c r="E32" s="2">
        <v>5.8286308724832221</v>
      </c>
      <c r="F32" s="4">
        <v>30995.695630872484</v>
      </c>
      <c r="G32" s="16">
        <v>0.19026609777547576</v>
      </c>
      <c r="H32" s="14">
        <v>30995.695630872484</v>
      </c>
      <c r="I32" s="15">
        <v>6.730887336442426E-2</v>
      </c>
      <c r="J32" s="13">
        <f>IF(ISNUMBER(F32),F32+F30+F29+F28+F27+F26+F25+F24+F23+F22+F21+F20,"")</f>
        <v>421386.35013422818</v>
      </c>
      <c r="K32" s="16">
        <f t="shared" si="0"/>
        <v>-7.8222830267727542E-2</v>
      </c>
      <c r="L32" s="2">
        <v>29977.57867065868</v>
      </c>
      <c r="M32" s="2">
        <v>16741.887610778442</v>
      </c>
      <c r="N32" s="2">
        <v>5512.2386407185631</v>
      </c>
      <c r="O32" s="4">
        <v>52231.704922155688</v>
      </c>
      <c r="P32" s="16">
        <v>0.78687649014119199</v>
      </c>
      <c r="Q32" s="14">
        <v>52231.704922155688</v>
      </c>
      <c r="R32" s="15">
        <v>-0.10812703897049414</v>
      </c>
      <c r="S32" s="13">
        <f>IF(ISNUMBER(O32),O32+O30+O29+O28+O27+O26+O25+O24+O23+O22+O21+O20,"")</f>
        <v>643698.45739520958</v>
      </c>
      <c r="T32" s="16">
        <f t="shared" si="1"/>
        <v>-0.22417102009779868</v>
      </c>
      <c r="U32" s="8">
        <v>4186.5097499999993</v>
      </c>
      <c r="V32" s="16">
        <v>-3.3621647655672438E-2</v>
      </c>
      <c r="W32" s="14">
        <v>4186.5097499999993</v>
      </c>
      <c r="X32" s="15">
        <v>-3.3621647655672438E-2</v>
      </c>
      <c r="Y32" s="13">
        <f>IF(ISNUMBER(U32),U32+U30+U29+U28+U27+U26+U25+U24+U23+U22+U21+U20,"")</f>
        <v>60901.003749999996</v>
      </c>
      <c r="Z32" s="16">
        <f t="shared" si="2"/>
        <v>2.1820598256703818E-2</v>
      </c>
      <c r="AA32" s="4">
        <v>316.03499999999997</v>
      </c>
      <c r="AB32" s="16">
        <v>1.5219046251077275</v>
      </c>
      <c r="AC32" s="14">
        <v>316.03499999999997</v>
      </c>
      <c r="AD32" s="15">
        <v>1.5219046251077275</v>
      </c>
      <c r="AE32" s="13">
        <f>IF(ISNUMBER(AA32),AA32+AA30+AA29+AA28+AA27+AA26+AA25+AA24+AA23+AA22+AA21+AA20,"")</f>
        <v>2326.1409999999996</v>
      </c>
      <c r="AF32" s="16">
        <f t="shared" si="3"/>
        <v>-0.36372192996660707</v>
      </c>
      <c r="AG32" s="4">
        <v>87729.945303028173</v>
      </c>
      <c r="AH32" s="16">
        <v>-4.7061263039314349E-2</v>
      </c>
      <c r="AI32" s="14">
        <v>87729.945303028173</v>
      </c>
      <c r="AJ32" s="15">
        <v>-4.7061263039314349E-2</v>
      </c>
      <c r="AK32" s="13">
        <f>IF(ISNUMBER(AG32),AG32+AG30+AG29+AG28+AG27+AG26+AG25+AG24+AG23+AG22+AG21+AG20,"")</f>
        <v>1192978.6189461043</v>
      </c>
      <c r="AL32" s="16">
        <f t="shared" si="4"/>
        <v>-7.1919947562394004E-2</v>
      </c>
    </row>
    <row r="33" spans="2:38" s="10" customFormat="1" ht="15" hidden="1">
      <c r="B33" s="29">
        <v>2009</v>
      </c>
      <c r="C33" s="19" t="s">
        <v>16</v>
      </c>
      <c r="D33" s="2">
        <v>28557.212</v>
      </c>
      <c r="E33" s="2">
        <v>16.465818791946308</v>
      </c>
      <c r="F33" s="4">
        <v>28573.677818791944</v>
      </c>
      <c r="G33" s="16">
        <v>-9.3961046059770847E-2</v>
      </c>
      <c r="H33" s="14">
        <v>59569.373449664432</v>
      </c>
      <c r="I33" s="15">
        <v>-6.3049052309418041E-2</v>
      </c>
      <c r="J33" s="13">
        <f>IF(ISNUMBER(F33),F33+F32+F30+F29+F28+F27+F26+F25+F24+F23+F22+F21,"")</f>
        <v>418423.10816107382</v>
      </c>
      <c r="K33" s="16">
        <f t="shared" si="0"/>
        <v>-8.0618755863380687E-2</v>
      </c>
      <c r="L33" s="2">
        <v>29557.318000000003</v>
      </c>
      <c r="M33" s="2">
        <v>15375.868251497004</v>
      </c>
      <c r="N33" s="2">
        <v>5566.9703233532928</v>
      </c>
      <c r="O33" s="4">
        <v>50500.156574850298</v>
      </c>
      <c r="P33" s="16">
        <v>0.63098200050383246</v>
      </c>
      <c r="Q33" s="14">
        <v>102731.86149700599</v>
      </c>
      <c r="R33" s="15">
        <v>-0.13569336993272241</v>
      </c>
      <c r="S33" s="13">
        <f>IF(ISNUMBER(O33),O33+O32+O30+O29+O28+O27+O26+O25+O24+O23+O22+O21,"")</f>
        <v>663235.57663473056</v>
      </c>
      <c r="T33" s="16">
        <f t="shared" si="1"/>
        <v>-0.17111597360735187</v>
      </c>
      <c r="U33" s="8">
        <v>3459.7144999999996</v>
      </c>
      <c r="V33" s="16">
        <v>-0.21060556797167085</v>
      </c>
      <c r="W33" s="14">
        <v>7646.2242499999993</v>
      </c>
      <c r="X33" s="15">
        <v>-0.12262720922768089</v>
      </c>
      <c r="Y33" s="13">
        <f>IF(ISNUMBER(U33),U33+U32+U30+U29+U28+U27+U26+U25+U24+U23+U22+U21,"")</f>
        <v>59977.973249999995</v>
      </c>
      <c r="Z33" s="16">
        <f t="shared" si="2"/>
        <v>-2.2902271869655278E-3</v>
      </c>
      <c r="AA33" s="4">
        <v>48.625999999999998</v>
      </c>
      <c r="AB33" s="16">
        <v>0.96707119741100334</v>
      </c>
      <c r="AC33" s="14">
        <v>364.66099999999994</v>
      </c>
      <c r="AD33" s="15">
        <v>1.4304900157295579</v>
      </c>
      <c r="AE33" s="13">
        <f>IF(ISNUMBER(AA33),AA33+AA32+AA30+AA29+AA28+AA27+AA26+AA25+AA24+AA23+AA22+AA21,"")</f>
        <v>2350.047</v>
      </c>
      <c r="AF33" s="16">
        <f t="shared" si="3"/>
        <v>-0.26038423372146124</v>
      </c>
      <c r="AG33" s="4">
        <v>82582.174893642252</v>
      </c>
      <c r="AH33" s="16">
        <v>-0.16786027564631867</v>
      </c>
      <c r="AI33" s="14">
        <v>170312.12019667041</v>
      </c>
      <c r="AJ33" s="15">
        <v>-0.10972712693028996</v>
      </c>
      <c r="AK33" s="13">
        <f>IF(ISNUMBER(AG33),AG33+AG32+AG30+AG29+AG28+AG27+AG26+AG25+AG24+AG23+AG22+AG21,"")</f>
        <v>1176320.0383791376</v>
      </c>
      <c r="AL33" s="16">
        <f t="shared" si="4"/>
        <v>-8.5450097513360579E-2</v>
      </c>
    </row>
    <row r="34" spans="2:38" s="10" customFormat="1" ht="15" hidden="1">
      <c r="B34" s="29">
        <v>2009</v>
      </c>
      <c r="C34" s="19" t="s">
        <v>17</v>
      </c>
      <c r="D34" s="2">
        <v>32492.823999999997</v>
      </c>
      <c r="E34" s="2">
        <v>2.441818791946309</v>
      </c>
      <c r="F34" s="4">
        <v>32495.265818791944</v>
      </c>
      <c r="G34" s="16">
        <v>1.5639327799094271E-2</v>
      </c>
      <c r="H34" s="14">
        <v>92064.639268456376</v>
      </c>
      <c r="I34" s="15">
        <v>-6.602377788330771E-2</v>
      </c>
      <c r="J34" s="13">
        <f>IF(ISNUMBER(F34),F34+F33+F32+F30+F29+F28+F27+F26+F25+F24+F23+F22,"")</f>
        <v>418923.4866912752</v>
      </c>
      <c r="K34" s="16">
        <f t="shared" si="0"/>
        <v>-7.0505886888712566E-2</v>
      </c>
      <c r="L34" s="2">
        <v>33993.512000000002</v>
      </c>
      <c r="M34" s="2">
        <v>14711.286532934131</v>
      </c>
      <c r="N34" s="2">
        <v>5949.6077664670665</v>
      </c>
      <c r="O34" s="4">
        <v>54654.406299401198</v>
      </c>
      <c r="P34" s="16">
        <v>0.26805564972090146</v>
      </c>
      <c r="Q34" s="14">
        <v>157386.26779640719</v>
      </c>
      <c r="R34" s="15">
        <v>-0.17725764919751685</v>
      </c>
      <c r="S34" s="13">
        <f>IF(ISNUMBER(O34),O34+O33+O32+O30+O29+O28+O27+O26+O25+O24+O23+O22,"")</f>
        <v>674789.03045508987</v>
      </c>
      <c r="T34" s="16">
        <f t="shared" si="1"/>
        <v>-0.13527095776922551</v>
      </c>
      <c r="U34" s="8">
        <v>4045.1449999999995</v>
      </c>
      <c r="V34" s="16">
        <v>-0.21183034345380625</v>
      </c>
      <c r="W34" s="14">
        <v>11691.36925</v>
      </c>
      <c r="X34" s="15">
        <v>-0.1556893804879631</v>
      </c>
      <c r="Y34" s="13">
        <f>IF(ISNUMBER(U34),U34+U33+U32+U30+U29+U28+U27+U26+U25+U24+U23+U22,"")</f>
        <v>58890.790499999988</v>
      </c>
      <c r="Z34" s="16">
        <f t="shared" si="2"/>
        <v>-3.1697286129656395E-2</v>
      </c>
      <c r="AA34" s="4">
        <v>366.95099999999996</v>
      </c>
      <c r="AB34" s="16">
        <v>13.5731135822081</v>
      </c>
      <c r="AC34" s="14">
        <v>731.61199999999985</v>
      </c>
      <c r="AD34" s="15">
        <v>3.1754862569628335</v>
      </c>
      <c r="AE34" s="13">
        <f>IF(ISNUMBER(AA34),AA34+AA33+AA32+AA30+AA29+AA28+AA27+AA26+AA25+AA24+AA23+AA22,"")</f>
        <v>2691.8179999999998</v>
      </c>
      <c r="AF34" s="16">
        <f t="shared" si="3"/>
        <v>-7.5451932614710754E-2</v>
      </c>
      <c r="AG34" s="4">
        <v>91561.768118193155</v>
      </c>
      <c r="AH34" s="16">
        <v>-0.18674422741535435</v>
      </c>
      <c r="AI34" s="14">
        <v>261873.88831486355</v>
      </c>
      <c r="AJ34" s="15">
        <v>-0.13826080966417975</v>
      </c>
      <c r="AK34" s="13">
        <f>IF(ISNUMBER(AG34),AG34+AG33+AG32+AG30+AG29+AG28+AG27+AG26+AG25+AG24+AG23+AG22,"")</f>
        <v>1155295.1256463651</v>
      </c>
      <c r="AL34" s="16">
        <f t="shared" si="4"/>
        <v>-0.10772722557578954</v>
      </c>
    </row>
    <row r="35" spans="2:38" s="10" customFormat="1" ht="15" hidden="1">
      <c r="B35" s="29">
        <v>2009</v>
      </c>
      <c r="C35" s="19" t="s">
        <v>18</v>
      </c>
      <c r="D35" s="2">
        <v>32911.653000000006</v>
      </c>
      <c r="E35" s="2">
        <v>4.4145906040268459</v>
      </c>
      <c r="F35" s="4">
        <v>32916.067590604034</v>
      </c>
      <c r="G35" s="16">
        <v>-8.7602453975872074E-2</v>
      </c>
      <c r="H35" s="14">
        <v>124980.70685906042</v>
      </c>
      <c r="I35" s="15">
        <v>-7.1805333727699927E-2</v>
      </c>
      <c r="J35" s="13">
        <f>IF(ISNUMBER(F35),F35+F34+F33+F32+F30+F29+F28+F27+F26+F25+F24+F23,"")</f>
        <v>415763.10083892621</v>
      </c>
      <c r="K35" s="16">
        <f t="shared" si="0"/>
        <v>-7.4447519457410807E-2</v>
      </c>
      <c r="L35" s="2">
        <v>31183.521000000001</v>
      </c>
      <c r="M35" s="2">
        <v>14943.344149700595</v>
      </c>
      <c r="N35" s="2">
        <v>4875.623874251497</v>
      </c>
      <c r="O35" s="4">
        <v>51002.48902395209</v>
      </c>
      <c r="P35" s="16">
        <v>-2.5707170499610354E-2</v>
      </c>
      <c r="Q35" s="14">
        <v>208388.75682035927</v>
      </c>
      <c r="R35" s="15">
        <v>-0.14469607767519066</v>
      </c>
      <c r="S35" s="13">
        <f>IF(ISNUMBER(O35),O35+O34+O33+O32+O30+O29+O28+O27+O26+O25+O24+O23,"")</f>
        <v>673443.30600598804</v>
      </c>
      <c r="T35" s="16">
        <f t="shared" si="1"/>
        <v>-0.12745845376701492</v>
      </c>
      <c r="U35" s="8">
        <v>3060.8902499999999</v>
      </c>
      <c r="V35" s="16">
        <v>-0.46702404267443043</v>
      </c>
      <c r="W35" s="14">
        <v>14752.2595</v>
      </c>
      <c r="X35" s="15">
        <v>-0.24695927253012473</v>
      </c>
      <c r="Y35" s="13">
        <f>IF(ISNUMBER(U35),U35+U34+U33+U32+U30+U29+U28+U27+U26+U25+U24+U23,"")</f>
        <v>56208.663249999998</v>
      </c>
      <c r="Z35" s="16">
        <f t="shared" si="2"/>
        <v>-9.7127896902853728E-2</v>
      </c>
      <c r="AA35" s="4">
        <v>1194.9780000000001</v>
      </c>
      <c r="AB35" s="16">
        <v>49.323338667565068</v>
      </c>
      <c r="AC35" s="14">
        <v>1926.59</v>
      </c>
      <c r="AD35" s="15">
        <v>8.6832058383007791</v>
      </c>
      <c r="AE35" s="13">
        <f>IF(ISNUMBER(AA35),AA35+AA34+AA33+AA32+AA30+AA29+AA28+AA27+AA26+AA25+AA24+AA23,"")</f>
        <v>3863.05</v>
      </c>
      <c r="AF35" s="16">
        <f t="shared" si="3"/>
        <v>0.68754704254983634</v>
      </c>
      <c r="AG35" s="4">
        <v>88174.424864556117</v>
      </c>
      <c r="AH35" s="16">
        <v>-6.3880604900849569E-2</v>
      </c>
      <c r="AI35" s="14">
        <v>350048.31317941967</v>
      </c>
      <c r="AJ35" s="15">
        <v>-0.12066144921879995</v>
      </c>
      <c r="AK35" s="13">
        <f>IF(ISNUMBER(AG35),AG35+AG34+AG33+AG32+AG30+AG29+AG28+AG27+AG26+AG25+AG24+AG23,"")</f>
        <v>1149278.120094914</v>
      </c>
      <c r="AL35" s="16">
        <f t="shared" si="4"/>
        <v>-0.10601524166216371</v>
      </c>
    </row>
    <row r="36" spans="2:38" s="10" customFormat="1" ht="15" hidden="1">
      <c r="B36" s="29">
        <v>2009</v>
      </c>
      <c r="C36" s="19" t="s">
        <v>19</v>
      </c>
      <c r="D36" s="2">
        <v>36218.949000000001</v>
      </c>
      <c r="E36" s="2">
        <v>39.714738255033552</v>
      </c>
      <c r="F36" s="4">
        <v>36258.663738255033</v>
      </c>
      <c r="G36" s="16">
        <v>-3.3221877314268622E-2</v>
      </c>
      <c r="H36" s="14">
        <v>161239.37059731546</v>
      </c>
      <c r="I36" s="15">
        <v>-6.3399722509500545E-2</v>
      </c>
      <c r="J36" s="13">
        <f>IF(ISNUMBER(F36),F36+F35+F34+F33+F32+F30+F29+F28+F27+F26+F25+F24,"")</f>
        <v>414517.12634899333</v>
      </c>
      <c r="K36" s="16">
        <f t="shared" si="0"/>
        <v>-7.0970285471765537E-2</v>
      </c>
      <c r="L36" s="2">
        <v>34253.000107784435</v>
      </c>
      <c r="M36" s="2">
        <v>14162.093035928145</v>
      </c>
      <c r="N36" s="2">
        <v>3366.7650000000003</v>
      </c>
      <c r="O36" s="4">
        <v>51781.858143712583</v>
      </c>
      <c r="P36" s="16">
        <v>-4.748557604540693E-2</v>
      </c>
      <c r="Q36" s="14">
        <v>260170.61496407184</v>
      </c>
      <c r="R36" s="15">
        <v>-0.12696260222189182</v>
      </c>
      <c r="S36" s="13">
        <f>IF(ISNUMBER(O36),O36+O35+O34+O33+O32+O30+O29+O28+O27+O26+O25+O24,"")</f>
        <v>670861.83185628732</v>
      </c>
      <c r="T36" s="16">
        <f t="shared" si="1"/>
        <v>-0.11696054567734557</v>
      </c>
      <c r="U36" s="8">
        <v>3462.8477499999999</v>
      </c>
      <c r="V36" s="16">
        <v>-0.37943534287234337</v>
      </c>
      <c r="W36" s="14">
        <v>18215.107250000001</v>
      </c>
      <c r="X36" s="15">
        <v>-0.27632856567507547</v>
      </c>
      <c r="Y36" s="13">
        <f>IF(ISNUMBER(U36),U36+U35+U34+U33+U32+U30+U29+U28+U27+U26+U25+U24,"")</f>
        <v>54091.354749999999</v>
      </c>
      <c r="Z36" s="16">
        <f t="shared" si="2"/>
        <v>-0.13694886035507403</v>
      </c>
      <c r="AA36" s="4">
        <v>226.26</v>
      </c>
      <c r="AB36" s="16">
        <v>-0.39885222381635588</v>
      </c>
      <c r="AC36" s="14">
        <v>2152.85</v>
      </c>
      <c r="AD36" s="15">
        <v>2.7418613624591983</v>
      </c>
      <c r="AE36" s="13">
        <f>IF(ISNUMBER(AA36),AA36+AA35+AA34+AA33+AA32+AA30+AA29+AA28+AA27+AA26+AA25+AA24,"")</f>
        <v>3712.93</v>
      </c>
      <c r="AF36" s="16">
        <f t="shared" si="3"/>
        <v>0.39294196916111646</v>
      </c>
      <c r="AG36" s="4">
        <v>91729.629631967604</v>
      </c>
      <c r="AH36" s="16">
        <v>-6.2304194938224478E-2</v>
      </c>
      <c r="AI36" s="14">
        <v>441777.94281138724</v>
      </c>
      <c r="AJ36" s="15">
        <v>-0.1091496490046836</v>
      </c>
      <c r="AK36" s="13">
        <f>IF(ISNUMBER(AG36),AG36+AG35+AG34+AG33+AG32+AG30+AG29+AG28+AG27+AG26+AG25+AG24,"")</f>
        <v>1143183.2429552807</v>
      </c>
      <c r="AL36" s="16">
        <f t="shared" si="4"/>
        <v>-0.10073509949644949</v>
      </c>
    </row>
    <row r="37" spans="2:38" s="10" customFormat="1" ht="15" hidden="1">
      <c r="B37" s="29">
        <v>2009</v>
      </c>
      <c r="C37" s="19" t="s">
        <v>20</v>
      </c>
      <c r="D37" s="2">
        <v>42282.467999999993</v>
      </c>
      <c r="E37" s="2">
        <v>30.090161073825502</v>
      </c>
      <c r="F37" s="4">
        <v>42312.558161073815</v>
      </c>
      <c r="G37" s="16">
        <v>0.14016872415330339</v>
      </c>
      <c r="H37" s="14">
        <v>203551.92875838926</v>
      </c>
      <c r="I37" s="15">
        <v>-2.7299097670652084E-2</v>
      </c>
      <c r="J37" s="13">
        <f>IF(ISNUMBER(F37),F37+F36+F35+F34+F33+F32+F30+F29+F28+F27+F26+F25,"")</f>
        <v>419718.89795302018</v>
      </c>
      <c r="K37" s="16">
        <f t="shared" si="0"/>
        <v>-4.7612997512441094E-2</v>
      </c>
      <c r="L37" s="2">
        <v>47072.580000000009</v>
      </c>
      <c r="M37" s="2">
        <v>15999.27011976048</v>
      </c>
      <c r="N37" s="2">
        <v>3504.3370000000004</v>
      </c>
      <c r="O37" s="4">
        <v>66576.187119760492</v>
      </c>
      <c r="P37" s="16">
        <v>0.3101356582151622</v>
      </c>
      <c r="Q37" s="14">
        <v>326746.80208383233</v>
      </c>
      <c r="R37" s="15">
        <v>-6.3286391071810111E-2</v>
      </c>
      <c r="S37" s="13">
        <f>IF(ISNUMBER(O37),O37+O36+O35+O34+O33+O32+O30+O29+O28+O27+O26+O25,"")</f>
        <v>686621.76441317366</v>
      </c>
      <c r="T37" s="16">
        <f t="shared" si="1"/>
        <v>-8.5791921808556618E-2</v>
      </c>
      <c r="U37" s="8">
        <v>4010.3614999999991</v>
      </c>
      <c r="V37" s="16">
        <v>-0.32689010390218354</v>
      </c>
      <c r="W37" s="14">
        <v>22225.46875</v>
      </c>
      <c r="X37" s="15">
        <v>-0.28600602692972665</v>
      </c>
      <c r="Y37" s="13">
        <f>IF(ISNUMBER(U37),U37+U36+U35+U34+U33+U32+U30+U29+U28+U27+U26+U25,"")</f>
        <v>52143.756749999986</v>
      </c>
      <c r="Z37" s="16">
        <f t="shared" si="2"/>
        <v>-0.1712905285216495</v>
      </c>
      <c r="AA37" s="4">
        <v>426.351</v>
      </c>
      <c r="AB37" s="16" t="e">
        <v>#DIV/0!</v>
      </c>
      <c r="AC37" s="14">
        <v>2579.201</v>
      </c>
      <c r="AD37" s="15">
        <v>3.482900605205252</v>
      </c>
      <c r="AE37" s="13">
        <f>IF(ISNUMBER(AA37),AA37+AA36+AA35+AA34+AA33+AA32+AA30+AA29+AA28+AA27+AA26+AA25,"")</f>
        <v>4139.2809999999999</v>
      </c>
      <c r="AF37" s="16">
        <f t="shared" si="3"/>
        <v>0.55289171275817095</v>
      </c>
      <c r="AG37" s="4">
        <v>113325.4577808343</v>
      </c>
      <c r="AH37" s="16">
        <v>0.20706669896733287</v>
      </c>
      <c r="AI37" s="14">
        <v>555103.40059222153</v>
      </c>
      <c r="AJ37" s="15">
        <v>-5.8813212613215482E-2</v>
      </c>
      <c r="AK37" s="13">
        <f>IF(ISNUMBER(AG37),AG37+AG36+AG35+AG34+AG33+AG32+AG30+AG29+AG28+AG27+AG26+AG25,"")</f>
        <v>1162623.7001161939</v>
      </c>
      <c r="AL37" s="16">
        <f t="shared" si="4"/>
        <v>-7.5334773619517126E-2</v>
      </c>
    </row>
    <row r="38" spans="2:38" s="10" customFormat="1" ht="15" hidden="1">
      <c r="B38" s="29">
        <v>2009</v>
      </c>
      <c r="C38" s="19" t="s">
        <v>21</v>
      </c>
      <c r="D38" s="2">
        <v>34218.838999999993</v>
      </c>
      <c r="E38" s="2">
        <v>5.2123825503355707</v>
      </c>
      <c r="F38" s="4">
        <v>34224.051382550329</v>
      </c>
      <c r="G38" s="16">
        <v>-0.15183871464993537</v>
      </c>
      <c r="H38" s="14">
        <v>237775.98014093959</v>
      </c>
      <c r="I38" s="15">
        <v>-4.7431188328583507E-2</v>
      </c>
      <c r="J38" s="13">
        <f>IF(ISNUMBER(F38),F38+F37+F36+F35+F34+F33+F32+F30+F29+F28+F27+F26,"")</f>
        <v>413592.07271140936</v>
      </c>
      <c r="K38" s="16">
        <f t="shared" si="0"/>
        <v>-5.683794033158094E-2</v>
      </c>
      <c r="L38" s="2">
        <v>22849.472041916168</v>
      </c>
      <c r="M38" s="2">
        <v>14415.285999999998</v>
      </c>
      <c r="N38" s="2">
        <v>3118.4049999999997</v>
      </c>
      <c r="O38" s="4">
        <v>40383.163041916167</v>
      </c>
      <c r="P38" s="16">
        <v>-0.32339193590009163</v>
      </c>
      <c r="Q38" s="14">
        <v>367129.96512574848</v>
      </c>
      <c r="R38" s="15">
        <v>-0.10128896516192576</v>
      </c>
      <c r="S38" s="13">
        <f>IF(ISNUMBER(O38),O38+O37+O36+O35+O34+O33+O32+O30+O29+O28+O27+O26,"")</f>
        <v>667320.20717964077</v>
      </c>
      <c r="T38" s="16">
        <f t="shared" si="1"/>
        <v>-0.10581842531641721</v>
      </c>
      <c r="U38" s="8">
        <v>3880.9790000000003</v>
      </c>
      <c r="V38" s="16">
        <v>-0.34107163792123518</v>
      </c>
      <c r="W38" s="14">
        <v>26106.447749999999</v>
      </c>
      <c r="X38" s="15">
        <v>-0.29476731985496962</v>
      </c>
      <c r="Y38" s="13">
        <f>IF(ISNUMBER(U38),U38+U37+U36+U35+U34+U33+U32+U30+U29+U28+U27+U26,"")</f>
        <v>50134.901249999995</v>
      </c>
      <c r="Z38" s="16">
        <f t="shared" si="2"/>
        <v>-0.20760297630345362</v>
      </c>
      <c r="AA38" s="4">
        <v>79.168000000000006</v>
      </c>
      <c r="AB38" s="16">
        <v>-0.71888360201690227</v>
      </c>
      <c r="AC38" s="14">
        <v>2658.3690000000001</v>
      </c>
      <c r="AD38" s="15">
        <v>2.1020850399434283</v>
      </c>
      <c r="AE38" s="13">
        <f>IF(ISNUMBER(AA38),AA38+AA37+AA36+AA35+AA34+AA33+AA32+AA30+AA29+AA28+AA27+AA26,"")</f>
        <v>3936.8290000000002</v>
      </c>
      <c r="AF38" s="16">
        <f t="shared" si="3"/>
        <v>0.33580837900738725</v>
      </c>
      <c r="AG38" s="4">
        <v>78567.361424466508</v>
      </c>
      <c r="AH38" s="16">
        <v>-0.26024345475092536</v>
      </c>
      <c r="AI38" s="14">
        <v>633670.76201668801</v>
      </c>
      <c r="AJ38" s="15">
        <v>-8.955082052744201E-2</v>
      </c>
      <c r="AK38" s="13">
        <f>IF(ISNUMBER(AG38),AG38+AG37+AG36+AG35+AG34+AG33+AG32+AG30+AG29+AG28+AG27+AG26,"")</f>
        <v>1134984.0101410502</v>
      </c>
      <c r="AL38" s="16">
        <f t="shared" si="4"/>
        <v>-9.2756826839238235E-2</v>
      </c>
    </row>
    <row r="39" spans="2:38" s="10" customFormat="1" ht="15" hidden="1">
      <c r="B39" s="29">
        <v>2009</v>
      </c>
      <c r="C39" s="19" t="s">
        <v>22</v>
      </c>
      <c r="D39" s="2">
        <v>34369.487000000001</v>
      </c>
      <c r="E39" s="2">
        <v>40.991093959731543</v>
      </c>
      <c r="F39" s="4">
        <v>34410.478093959733</v>
      </c>
      <c r="G39" s="16">
        <v>-0.12819205922740928</v>
      </c>
      <c r="H39" s="14">
        <v>272186.45823489933</v>
      </c>
      <c r="I39" s="15">
        <v>-5.8457852077759664E-2</v>
      </c>
      <c r="J39" s="13">
        <f>IF(ISNUMBER(F39),F39+F38+F37+F36+F35+F34+F33+F32+F30+F29+F28+F27,"")</f>
        <v>408532.29997986573</v>
      </c>
      <c r="K39" s="16">
        <f t="shared" si="0"/>
        <v>-5.8395311425181264E-2</v>
      </c>
      <c r="L39" s="2">
        <v>29302.762269461073</v>
      </c>
      <c r="M39" s="2">
        <v>16624.908023952095</v>
      </c>
      <c r="N39" s="2">
        <v>3489.1559999999999</v>
      </c>
      <c r="O39" s="4">
        <v>49416.826293413171</v>
      </c>
      <c r="P39" s="16">
        <v>-8.6851838606211262E-2</v>
      </c>
      <c r="Q39" s="14">
        <v>416546.79141916166</v>
      </c>
      <c r="R39" s="15">
        <v>-9.9600134939030527E-2</v>
      </c>
      <c r="S39" s="13">
        <f>IF(ISNUMBER(O39),O39+O38+O37+O36+O35+O34+O33+O32+O30+O29+O28+O27,"")</f>
        <v>662620.04744311387</v>
      </c>
      <c r="T39" s="16">
        <f t="shared" si="1"/>
        <v>-9.2933134845711099E-2</v>
      </c>
      <c r="U39" s="8">
        <v>3502.2184999999995</v>
      </c>
      <c r="V39" s="16">
        <v>-0.41781513350995891</v>
      </c>
      <c r="W39" s="14">
        <v>29608.666249999998</v>
      </c>
      <c r="X39" s="15">
        <v>-0.311968015458714</v>
      </c>
      <c r="Y39" s="13">
        <f>IF(ISNUMBER(U39),U39+U38+U37+U36+U35+U34+U33+U32+U30+U29+U28+U27,"")</f>
        <v>47621.472999999998</v>
      </c>
      <c r="Z39" s="16">
        <f t="shared" si="2"/>
        <v>-0.25066068495661559</v>
      </c>
      <c r="AA39" s="4">
        <v>49.15</v>
      </c>
      <c r="AB39" s="16">
        <v>-0.61899224806201558</v>
      </c>
      <c r="AC39" s="14">
        <v>2707.5190000000002</v>
      </c>
      <c r="AD39" s="15">
        <v>1.7460683068921523</v>
      </c>
      <c r="AE39" s="13">
        <f>IF(ISNUMBER(AA39),AA39+AA38+AA37+AA36+AA35+AA34+AA33+AA32+AA30+AA29+AA28+AA27,"")</f>
        <v>3856.9790000000003</v>
      </c>
      <c r="AF39" s="16">
        <f t="shared" si="3"/>
        <v>1.0506944857976539</v>
      </c>
      <c r="AG39" s="4">
        <v>87378.672887372901</v>
      </c>
      <c r="AH39" s="16">
        <v>-0.12386420742780724</v>
      </c>
      <c r="AI39" s="14">
        <v>721049.43490406091</v>
      </c>
      <c r="AJ39" s="15">
        <v>-9.3851449417018395E-2</v>
      </c>
      <c r="AK39" s="13">
        <f>IF(ISNUMBER(AG39),AG39+AG38+AG37+AG36+AG35+AG34+AG33+AG32+AG30+AG29+AG28+AG27,"")</f>
        <v>1122630.7994229796</v>
      </c>
      <c r="AL39" s="16">
        <f t="shared" si="4"/>
        <v>-8.7150099517215293E-2</v>
      </c>
    </row>
    <row r="40" spans="2:38" s="10" customFormat="1" ht="15" hidden="1">
      <c r="B40" s="29">
        <v>2009</v>
      </c>
      <c r="C40" s="19" t="s">
        <v>23</v>
      </c>
      <c r="D40" s="2">
        <v>33776.69</v>
      </c>
      <c r="E40" s="2">
        <v>31.246080536912753</v>
      </c>
      <c r="F40" s="4">
        <v>33807.936080536914</v>
      </c>
      <c r="G40" s="16">
        <v>6.3097535077296651E-3</v>
      </c>
      <c r="H40" s="14">
        <v>305994.39431543625</v>
      </c>
      <c r="I40" s="15">
        <v>-5.171458409418439E-2</v>
      </c>
      <c r="J40" s="13">
        <f>IF(ISNUMBER(F40),F40+F39+F38+F37+F36+F35+F34+F33+F32+F30+F29+F28,"")</f>
        <v>408744.28216778522</v>
      </c>
      <c r="K40" s="16">
        <f t="shared" si="0"/>
        <v>-5.1440667115401288E-2</v>
      </c>
      <c r="L40" s="2">
        <v>33618.591107784428</v>
      </c>
      <c r="M40" s="2">
        <v>19342.969173652691</v>
      </c>
      <c r="N40" s="2">
        <v>3469.3230000000003</v>
      </c>
      <c r="O40" s="4">
        <v>56430.883281437127</v>
      </c>
      <c r="P40" s="16">
        <v>-0.17195046582575468</v>
      </c>
      <c r="Q40" s="14">
        <v>472977.67470059881</v>
      </c>
      <c r="R40" s="15">
        <v>-0.10888962577102856</v>
      </c>
      <c r="S40" s="13">
        <f>IF(ISNUMBER(O40),O40+O39+O38+O37+O36+O35+O34+O33+O32+O30+O29+O28,"")</f>
        <v>650901.76699401217</v>
      </c>
      <c r="T40" s="16">
        <f t="shared" si="1"/>
        <v>-0.11531872258244848</v>
      </c>
      <c r="U40" s="8">
        <v>3851.6769999999997</v>
      </c>
      <c r="V40" s="16">
        <v>-0.3188151748766388</v>
      </c>
      <c r="W40" s="14">
        <v>33460.343249999998</v>
      </c>
      <c r="X40" s="15">
        <v>-0.31276320625763565</v>
      </c>
      <c r="Y40" s="13">
        <f>IF(ISNUMBER(U40),U40+U39+U38+U37+U36+U35+U34+U33+U32+U30+U29+U28,"")</f>
        <v>45818.771249999991</v>
      </c>
      <c r="Z40" s="16">
        <f t="shared" si="2"/>
        <v>-0.27902388561386754</v>
      </c>
      <c r="AA40" s="4">
        <v>53.476999999999997</v>
      </c>
      <c r="AB40" s="16">
        <v>-0.80694223826714806</v>
      </c>
      <c r="AC40" s="14">
        <v>2760.9960000000001</v>
      </c>
      <c r="AD40" s="15">
        <v>1.186127531944746</v>
      </c>
      <c r="AE40" s="13">
        <f>IF(ISNUMBER(AA40),AA40+AA39+AA38+AA37+AA36+AA35+AA34+AA33+AA32+AA30+AA29+AA28,"")</f>
        <v>3633.4560000000001</v>
      </c>
      <c r="AF40" s="16">
        <f t="shared" si="3"/>
        <v>0.7330486141882282</v>
      </c>
      <c r="AG40" s="4">
        <v>94143.973361974044</v>
      </c>
      <c r="AH40" s="16">
        <v>-0.12567759415466995</v>
      </c>
      <c r="AI40" s="14">
        <v>815193.40826603491</v>
      </c>
      <c r="AJ40" s="15">
        <v>-9.7644789851634606E-2</v>
      </c>
      <c r="AK40" s="13">
        <f>IF(ISNUMBER(AG40),AG40+AG39+AG38+AG37+AG36+AG35+AG34+AG33+AG32+AG30+AG29+AG28,"")</f>
        <v>1109098.2764117974</v>
      </c>
      <c r="AL40" s="16">
        <f t="shared" si="4"/>
        <v>-9.9980997320991583E-2</v>
      </c>
    </row>
    <row r="41" spans="2:38" s="10" customFormat="1" ht="15" hidden="1">
      <c r="B41" s="29">
        <v>2009</v>
      </c>
      <c r="C41" s="19" t="s">
        <v>24</v>
      </c>
      <c r="D41" s="2">
        <v>33265.029000000002</v>
      </c>
      <c r="E41" s="2">
        <v>1.8977516778523489</v>
      </c>
      <c r="F41" s="4">
        <v>33266.926751677856</v>
      </c>
      <c r="G41" s="16">
        <v>-7.30030446399762E-2</v>
      </c>
      <c r="H41" s="14">
        <v>339261.32106711413</v>
      </c>
      <c r="I41" s="15">
        <v>-5.3845206433963955E-2</v>
      </c>
      <c r="J41" s="13">
        <f>IF(ISNUMBER(F41),F41+F40+F39+F38+F37+F36+F35+F34+F33+F32+F30+F29,"")</f>
        <v>406124.43867785239</v>
      </c>
      <c r="K41" s="16">
        <f t="shared" si="0"/>
        <v>-5.0945401572923966E-2</v>
      </c>
      <c r="L41" s="2">
        <v>32120.096646706585</v>
      </c>
      <c r="M41" s="2">
        <v>16552.491508982035</v>
      </c>
      <c r="N41" s="2">
        <v>3753.277</v>
      </c>
      <c r="O41" s="4">
        <v>52426.069155688616</v>
      </c>
      <c r="P41" s="16">
        <v>-0.12334300195547943</v>
      </c>
      <c r="Q41" s="14">
        <v>525403.74385628744</v>
      </c>
      <c r="R41" s="15">
        <v>-0.11035318856971388</v>
      </c>
      <c r="S41" s="13">
        <f>IF(ISNUMBER(O41),O41+O40+O39+O38+O37+O36+O35+O34+O33+O32+O30+O29,"")</f>
        <v>643525.57680239528</v>
      </c>
      <c r="T41" s="16">
        <f t="shared" si="1"/>
        <v>-0.11224211810922534</v>
      </c>
      <c r="U41" s="8">
        <v>4632.7657499999996</v>
      </c>
      <c r="V41" s="16">
        <v>-0.12413247178372411</v>
      </c>
      <c r="W41" s="14">
        <v>38093.108999999997</v>
      </c>
      <c r="X41" s="15">
        <v>-0.29427899183800887</v>
      </c>
      <c r="Y41" s="13">
        <f>IF(ISNUMBER(U41),U41+U40+U39+U38+U37+U36+U35+U34+U33+U32+U30+U29,"")</f>
        <v>45162.191749999998</v>
      </c>
      <c r="Z41" s="16">
        <f t="shared" si="2"/>
        <v>-0.28228847091160675</v>
      </c>
      <c r="AA41" s="4">
        <v>25.242999999999999</v>
      </c>
      <c r="AB41" s="16">
        <v>-2.2347017815646852E-2</v>
      </c>
      <c r="AC41" s="14">
        <v>2786.239</v>
      </c>
      <c r="AD41" s="15">
        <v>1.1619164451396746</v>
      </c>
      <c r="AE41" s="13">
        <f>IF(ISNUMBER(AA41),AA41+AA40+AA39+AA38+AA37+AA36+AA35+AA34+AA33+AA32+AA30+AA29,"")</f>
        <v>3632.8789999999999</v>
      </c>
      <c r="AF41" s="16">
        <f t="shared" si="3"/>
        <v>0.75109730409759801</v>
      </c>
      <c r="AG41" s="4">
        <v>90351.004657366488</v>
      </c>
      <c r="AH41" s="16">
        <v>-0.10547274990449274</v>
      </c>
      <c r="AI41" s="14">
        <v>905544.41292340145</v>
      </c>
      <c r="AJ41" s="15">
        <v>-9.8431974755859741E-2</v>
      </c>
      <c r="AK41" s="13">
        <f>IF(ISNUMBER(AG41),AG41+AG40+AG39+AG38+AG37+AG36+AG35+AG34+AG33+AG32+AG30+AG29,"")</f>
        <v>1098445.0862302477</v>
      </c>
      <c r="AL41" s="16">
        <f t="shared" si="4"/>
        <v>-9.8018834436915822E-2</v>
      </c>
    </row>
    <row r="42" spans="2:38" s="10" customFormat="1" ht="15" hidden="1">
      <c r="B42" s="29">
        <v>2009</v>
      </c>
      <c r="C42" s="19" t="s">
        <v>25</v>
      </c>
      <c r="D42" s="2">
        <v>28516.994000000002</v>
      </c>
      <c r="E42" s="2">
        <v>1.6296442953020134</v>
      </c>
      <c r="F42" s="4">
        <v>28518.623644295305</v>
      </c>
      <c r="G42" s="16">
        <v>-0.10102657075478427</v>
      </c>
      <c r="H42" s="14">
        <v>367779.94471140945</v>
      </c>
      <c r="I42" s="15">
        <v>-5.7680180960672955E-2</v>
      </c>
      <c r="J42" s="13">
        <f>IF(ISNUMBER(F42),F42+F41+F40+F39+F38+F37+F36+F35+F34+F33+F32+F30,"")</f>
        <v>402919.51775838924</v>
      </c>
      <c r="K42" s="16">
        <f t="shared" si="0"/>
        <v>-5.1300683984254435E-2</v>
      </c>
      <c r="L42" s="2">
        <v>30542.068389221557</v>
      </c>
      <c r="M42" s="2">
        <v>15620.431029940117</v>
      </c>
      <c r="N42" s="2">
        <v>4304.4644910179641</v>
      </c>
      <c r="O42" s="4">
        <v>50466.963910179635</v>
      </c>
      <c r="P42" s="16">
        <v>-9.0210734058462361E-2</v>
      </c>
      <c r="Q42" s="14">
        <v>575870.70776646712</v>
      </c>
      <c r="R42" s="15">
        <v>-0.10862371133224913</v>
      </c>
      <c r="S42" s="13">
        <f>IF(ISNUMBER(O42),O42+O41+O40+O39+O38+O37+O36+O35+O34+O33+O32+O30,"")</f>
        <v>638521.49285628751</v>
      </c>
      <c r="T42" s="16">
        <f t="shared" si="1"/>
        <v>-0.10268844504516332</v>
      </c>
      <c r="U42" s="8">
        <v>3888.2832499999995</v>
      </c>
      <c r="V42" s="16">
        <v>-3.2757601102645695E-2</v>
      </c>
      <c r="W42" s="14">
        <v>41981.392249999997</v>
      </c>
      <c r="X42" s="15">
        <v>-0.27615223167233049</v>
      </c>
      <c r="Y42" s="13">
        <f>IF(ISNUMBER(U42),U42+U41+U40+U39+U38+U37+U36+U35+U34+U33+U32+U30,"")</f>
        <v>45030.507249999995</v>
      </c>
      <c r="Z42" s="16">
        <f t="shared" si="2"/>
        <v>-0.27592050473351987</v>
      </c>
      <c r="AA42" s="4">
        <v>212.76300000000001</v>
      </c>
      <c r="AB42" s="16">
        <v>-0.71413273641894359</v>
      </c>
      <c r="AC42" s="14">
        <v>2999.002</v>
      </c>
      <c r="AD42" s="15">
        <v>0.47512166425485991</v>
      </c>
      <c r="AE42" s="13">
        <f>IF(ISNUMBER(AA42),AA42+AA41+AA40+AA39+AA38+AA37+AA36+AA35+AA34+AA33+AA32+AA30,"")</f>
        <v>3101.3700000000003</v>
      </c>
      <c r="AF42" s="16">
        <f t="shared" si="3"/>
        <v>0.52547349947418998</v>
      </c>
      <c r="AG42" s="4">
        <v>83086.633804474943</v>
      </c>
      <c r="AH42" s="16">
        <v>-9.6480111330305096E-2</v>
      </c>
      <c r="AI42" s="14">
        <v>988631.04672787641</v>
      </c>
      <c r="AJ42" s="15">
        <v>-9.8268260693522014E-2</v>
      </c>
      <c r="AK42" s="13">
        <f>IF(ISNUMBER(AG42),AG42+AG41+AG40+AG39+AG38+AG37+AG36+AG35+AG34+AG33+AG32+AG30,"")</f>
        <v>1089572.8878646768</v>
      </c>
      <c r="AL42" s="16">
        <f t="shared" si="4"/>
        <v>-9.2419147564530069E-2</v>
      </c>
    </row>
    <row r="43" spans="2:38" s="10" customFormat="1" ht="15" hidden="1">
      <c r="B43" s="29">
        <v>2009</v>
      </c>
      <c r="C43" s="19" t="s">
        <v>26</v>
      </c>
      <c r="D43" s="2">
        <v>47690.539999999994</v>
      </c>
      <c r="E43" s="2">
        <v>31.887302013422818</v>
      </c>
      <c r="F43" s="4">
        <v>47722.427302013413</v>
      </c>
      <c r="G43" s="16">
        <v>0.35808216104990498</v>
      </c>
      <c r="H43" s="14">
        <v>400502.37201342289</v>
      </c>
      <c r="I43" s="15">
        <v>-5.8597575862920248E-2</v>
      </c>
      <c r="J43" s="13">
        <f>IF(ISNUMBER(F43),F43+F42+F41+F40+F39+F38+F37+F36+F35+F34+F33+F32,"")</f>
        <v>415502.37201342284</v>
      </c>
      <c r="K43" s="16">
        <f t="shared" si="0"/>
        <v>-2.2314886755620432E-3</v>
      </c>
      <c r="L43" s="2">
        <v>62729.27758083833</v>
      </c>
      <c r="M43" s="2">
        <v>31976.461874251501</v>
      </c>
      <c r="N43" s="2">
        <v>4636.7158083832337</v>
      </c>
      <c r="O43" s="4">
        <v>99342.455263473064</v>
      </c>
      <c r="P43" s="16">
        <v>0.58565379701226528</v>
      </c>
      <c r="Q43" s="14">
        <v>628213.16302994022</v>
      </c>
      <c r="R43" s="15">
        <v>-0.11356653830245944</v>
      </c>
      <c r="S43" s="13">
        <f>IF(ISNUMBER(O43),O43+O42+O41+O40+O39+O38+O37+O36+O35+O34+O33+O32,"")</f>
        <v>675213.16302994022</v>
      </c>
      <c r="T43" s="16">
        <f t="shared" si="1"/>
        <v>8.7829710403000111E-2</v>
      </c>
      <c r="U43" s="8">
        <v>3579.645</v>
      </c>
      <c r="V43" s="16">
        <v>0.17399474929610736</v>
      </c>
      <c r="W43" s="14">
        <v>45561.037249999994</v>
      </c>
      <c r="X43" s="15">
        <v>-0.25366861092679072</v>
      </c>
      <c r="Y43" s="13">
        <f>IF(ISNUMBER(U43),U43+U42+U41+U40+U39+U38+U37+U36+U35+U34+U33+U32,"")</f>
        <v>45561.037249999994</v>
      </c>
      <c r="Z43" s="16">
        <f t="shared" si="2"/>
        <v>-0.25366861092679066</v>
      </c>
      <c r="AA43" s="4">
        <v>322.68</v>
      </c>
      <c r="AB43" s="16">
        <v>2.1521569240387621</v>
      </c>
      <c r="AC43" s="14">
        <v>3321.6819999999998</v>
      </c>
      <c r="AD43" s="15">
        <v>0.55551549061496974</v>
      </c>
      <c r="AE43" s="13">
        <f>IF(ISNUMBER(AA43),AA43+AA42+AA41+AA40+AA39+AA38+AA37+AA36+AA35+AA34+AA33+AA32,"")</f>
        <v>3321.6819999999998</v>
      </c>
      <c r="AF43" s="16">
        <f t="shared" si="3"/>
        <v>0.55551549061496963</v>
      </c>
      <c r="AG43" s="4">
        <v>88967.207565486475</v>
      </c>
      <c r="AH43" s="16">
        <v>-0.11862903862715635</v>
      </c>
      <c r="AI43" s="14">
        <v>1077598.2542933628</v>
      </c>
      <c r="AJ43" s="15">
        <v>-9.9984818941464937E-2</v>
      </c>
      <c r="AK43" s="13">
        <f>IF(ISNUMBER(AG43),AG43+AG42+AG41+AG40+AG39+AG38+AG37+AG36+AG35+AG34+AG33+AG32,"")</f>
        <v>1077598.2542933631</v>
      </c>
      <c r="AL43" s="16">
        <f t="shared" si="4"/>
        <v>-9.9984818941464965E-2</v>
      </c>
    </row>
    <row r="44" spans="2:38" s="10" customFormat="1" ht="15" hidden="1">
      <c r="B44" s="28">
        <v>2009</v>
      </c>
      <c r="C44" s="20" t="s">
        <v>2</v>
      </c>
      <c r="D44" s="21">
        <v>415290.55199999997</v>
      </c>
      <c r="E44" s="21">
        <v>211.82001342281876</v>
      </c>
      <c r="F44" s="21">
        <v>415502.37201342289</v>
      </c>
      <c r="G44" s="24"/>
      <c r="H44" s="22"/>
      <c r="I44" s="22"/>
      <c r="J44" s="22"/>
      <c r="K44" s="23" t="str">
        <f t="shared" si="0"/>
        <v/>
      </c>
      <c r="L44" s="21">
        <v>417199.77781437128</v>
      </c>
      <c r="M44" s="21">
        <v>206466.29731137725</v>
      </c>
      <c r="N44" s="21">
        <v>51546.883904191622</v>
      </c>
      <c r="O44" s="21">
        <v>675213.16302994022</v>
      </c>
      <c r="P44" s="24"/>
      <c r="Q44" s="22"/>
      <c r="R44" s="22"/>
      <c r="S44" s="22"/>
      <c r="T44" s="23" t="str">
        <f t="shared" si="1"/>
        <v/>
      </c>
      <c r="U44" s="21">
        <v>45561.037249999994</v>
      </c>
      <c r="V44" s="24"/>
      <c r="W44" s="22"/>
      <c r="X44" s="22"/>
      <c r="Y44" s="22"/>
      <c r="Z44" s="23" t="str">
        <f t="shared" si="2"/>
        <v/>
      </c>
      <c r="AA44" s="21">
        <v>3321.6819999999998</v>
      </c>
      <c r="AB44" s="24"/>
      <c r="AC44" s="22"/>
      <c r="AD44" s="22"/>
      <c r="AE44" s="22"/>
      <c r="AF44" s="23" t="str">
        <f t="shared" si="3"/>
        <v/>
      </c>
      <c r="AG44" s="21">
        <v>1077598.2542933628</v>
      </c>
      <c r="AH44" s="24"/>
      <c r="AI44" s="22"/>
      <c r="AJ44" s="22"/>
      <c r="AK44" s="22"/>
      <c r="AL44" s="23" t="str">
        <f t="shared" si="4"/>
        <v/>
      </c>
    </row>
    <row r="45" spans="2:38" s="10" customFormat="1" ht="15" hidden="1">
      <c r="B45" s="29">
        <v>2010</v>
      </c>
      <c r="C45" s="19" t="s">
        <v>15</v>
      </c>
      <c r="D45" s="2">
        <v>24428.027999999998</v>
      </c>
      <c r="E45" s="2">
        <v>1.482268456375839</v>
      </c>
      <c r="F45" s="4">
        <v>24429.510268456375</v>
      </c>
      <c r="G45" s="16">
        <v>-0.21184184541662698</v>
      </c>
      <c r="H45" s="14">
        <v>26489.510268456375</v>
      </c>
      <c r="I45" s="15">
        <v>-0.14538100438461643</v>
      </c>
      <c r="J45" s="13">
        <f>IF(ISNUMBER(F45),F45+F43+F42+F41+F40+F39+F38+F37+F36+F35+F34+F33,"")</f>
        <v>408936.18665100669</v>
      </c>
      <c r="K45" s="16">
        <f t="shared" si="0"/>
        <v>-2.9545720878845799E-2</v>
      </c>
      <c r="L45" s="2">
        <v>24273.173628742512</v>
      </c>
      <c r="M45" s="2">
        <v>13495.043940119762</v>
      </c>
      <c r="N45" s="2">
        <v>2446.9973413173652</v>
      </c>
      <c r="O45" s="4">
        <v>40215.214910179639</v>
      </c>
      <c r="P45" s="16">
        <v>-0.23006122488027159</v>
      </c>
      <c r="Q45" s="14">
        <v>48929.548243512974</v>
      </c>
      <c r="R45" s="15">
        <v>-6.3221307509761182E-2</v>
      </c>
      <c r="S45" s="13">
        <f>IF(ISNUMBER(O45),O45+O43+O42+O41+O40+O39+O38+O37+O36+O35+O34+O33,"")</f>
        <v>663196.67301796412</v>
      </c>
      <c r="T45" s="16">
        <f t="shared" si="1"/>
        <v>3.0290915565738687E-2</v>
      </c>
      <c r="U45" s="8">
        <v>3519.2595000000001</v>
      </c>
      <c r="V45" s="16">
        <v>-0.1593810333297323</v>
      </c>
      <c r="W45" s="14">
        <v>3519.2595000000001</v>
      </c>
      <c r="X45" s="15">
        <v>-0.1593810333297323</v>
      </c>
      <c r="Y45" s="13">
        <f>IF(ISNUMBER(U45),U45+U43+U42+U41+U40+U39+U38+U37+U36+U35+U34+U33,"")</f>
        <v>44893.786999999989</v>
      </c>
      <c r="Z45" s="16">
        <f t="shared" si="2"/>
        <v>-0.26283994949754841</v>
      </c>
      <c r="AA45" s="4">
        <v>284.50400000000002</v>
      </c>
      <c r="AB45" s="16">
        <v>-9.9770595029031406E-2</v>
      </c>
      <c r="AC45" s="14">
        <v>284.50400000000002</v>
      </c>
      <c r="AD45" s="15">
        <v>-9.9770595029031406E-2</v>
      </c>
      <c r="AE45" s="13">
        <f>IF(ISNUMBER(AA45),AA45+AA43+AA42+AA41+AA40+AA39+AA38+AA37+AA36+AA35+AA34+AA33,"")</f>
        <v>3290.1510000000007</v>
      </c>
      <c r="AF45" s="16">
        <f t="shared" si="3"/>
        <v>0.41442457701403368</v>
      </c>
      <c r="AG45" s="4">
        <v>79222.822011969343</v>
      </c>
      <c r="AH45" s="16">
        <v>-9.6969435711767082E-2</v>
      </c>
      <c r="AI45" s="14">
        <v>79222.822011969343</v>
      </c>
      <c r="AJ45" s="15">
        <v>-9.6969435711767082E-2</v>
      </c>
      <c r="AK45" s="13">
        <f>IF(ISNUMBER(AG45),AG45+AG43+AG42+AG41+AG40+AG39+AG38+AG37+AG36+AG35+AG34+AG33,"")</f>
        <v>1069091.1310023041</v>
      </c>
      <c r="AL45" s="16">
        <f t="shared" si="4"/>
        <v>-0.1038471989156388</v>
      </c>
    </row>
    <row r="46" spans="2:38" s="10" customFormat="1" ht="15" hidden="1">
      <c r="B46" s="29">
        <v>2010</v>
      </c>
      <c r="C46" s="19" t="s">
        <v>16</v>
      </c>
      <c r="D46" s="2">
        <v>25725.750000000004</v>
      </c>
      <c r="E46" s="2">
        <v>0.37046979865771817</v>
      </c>
      <c r="F46" s="4">
        <v>25726.120469798661</v>
      </c>
      <c r="G46" s="16">
        <v>-9.9656661877825958E-2</v>
      </c>
      <c r="H46" s="14">
        <v>52215.630738255037</v>
      </c>
      <c r="I46" s="15">
        <v>-0.12344838103129019</v>
      </c>
      <c r="J46" s="13">
        <f>IF(ISNUMBER(F46),F46+F45+F43+F42+F41+F40+F39+F38+F37+F36+F35+F34,"")</f>
        <v>406088.62930201343</v>
      </c>
      <c r="K46" s="16">
        <f t="shared" si="0"/>
        <v>-2.9478483904173319E-2</v>
      </c>
      <c r="L46" s="2">
        <v>26144.049556886228</v>
      </c>
      <c r="M46" s="2">
        <v>16508.973934131736</v>
      </c>
      <c r="N46" s="2">
        <v>2559.0288802395212</v>
      </c>
      <c r="O46" s="4">
        <v>45212.256371257485</v>
      </c>
      <c r="P46" s="16">
        <v>-0.10471057046635479</v>
      </c>
      <c r="Q46" s="14">
        <v>102856.1379481038</v>
      </c>
      <c r="R46" s="15">
        <v>1.2097167255304964E-3</v>
      </c>
      <c r="S46" s="13">
        <f>IF(ISNUMBER(O46),O46+O45+O43+O42+O41+O40+O39+O38+O37+O36+O35+O34,"")</f>
        <v>657908.77281437127</v>
      </c>
      <c r="T46" s="16">
        <f t="shared" si="1"/>
        <v>-8.0315411416673217E-3</v>
      </c>
      <c r="U46" s="8">
        <v>3328.8387499999994</v>
      </c>
      <c r="V46" s="16">
        <v>-3.7828482668150865E-2</v>
      </c>
      <c r="W46" s="14">
        <v>6848.0982499999991</v>
      </c>
      <c r="X46" s="15">
        <v>-0.10438171493596993</v>
      </c>
      <c r="Y46" s="13">
        <f>IF(ISNUMBER(U46),U46+U45+U43+U42+U41+U40+U39+U38+U37+U36+U35+U34,"")</f>
        <v>44762.91124999999</v>
      </c>
      <c r="Z46" s="16">
        <f t="shared" si="2"/>
        <v>-0.25367749484599345</v>
      </c>
      <c r="AA46" s="4">
        <v>191.75199999999998</v>
      </c>
      <c r="AB46" s="16">
        <v>2.9434047628840534</v>
      </c>
      <c r="AC46" s="14">
        <v>476.25599999999997</v>
      </c>
      <c r="AD46" s="15">
        <v>0.30602395101203594</v>
      </c>
      <c r="AE46" s="13">
        <f>IF(ISNUMBER(AA46),AA46+AA45+AA43+AA42+AA41+AA40+AA39+AA38+AA37+AA36+AA35+AA34,"")</f>
        <v>3433.277</v>
      </c>
      <c r="AF46" s="16">
        <f t="shared" si="3"/>
        <v>0.46093971737586525</v>
      </c>
      <c r="AG46" s="4">
        <v>83173.300924389463</v>
      </c>
      <c r="AH46" s="16">
        <v>7.1580341824191152E-3</v>
      </c>
      <c r="AI46" s="14">
        <v>162396.12293635879</v>
      </c>
      <c r="AJ46" s="15">
        <v>-4.6479353619522268E-2</v>
      </c>
      <c r="AK46" s="13">
        <f>IF(ISNUMBER(AG46),AG46+AG45+AG43+AG42+AG41+AG40+AG39+AG38+AG37+AG36+AG35+AG34,"")</f>
        <v>1069682.2570330515</v>
      </c>
      <c r="AL46" s="16">
        <f t="shared" si="4"/>
        <v>-9.0653714862345941E-2</v>
      </c>
    </row>
    <row r="47" spans="2:38" s="10" customFormat="1" ht="15" hidden="1">
      <c r="B47" s="29">
        <v>2010</v>
      </c>
      <c r="C47" s="19" t="s">
        <v>17</v>
      </c>
      <c r="D47" s="2">
        <v>28982.589</v>
      </c>
      <c r="E47" s="2">
        <v>1.0304362416107384</v>
      </c>
      <c r="F47" s="4">
        <v>28983.61943624161</v>
      </c>
      <c r="G47" s="16">
        <v>-0.10806639964519249</v>
      </c>
      <c r="H47" s="14">
        <v>81199.250174496643</v>
      </c>
      <c r="I47" s="15">
        <v>-0.11801913503703354</v>
      </c>
      <c r="J47" s="13">
        <f>IF(ISNUMBER(F47),F47+F46+F45+F43+F42+F41+F40+F39+F38+F37+F36+F35,"")</f>
        <v>402576.98291946307</v>
      </c>
      <c r="K47" s="16">
        <f t="shared" si="0"/>
        <v>-3.9020260957244091E-2</v>
      </c>
      <c r="L47" s="2">
        <v>27299.536712574849</v>
      </c>
      <c r="M47" s="2">
        <v>17937.34663473054</v>
      </c>
      <c r="N47" s="2">
        <v>2931.44</v>
      </c>
      <c r="O47" s="4">
        <v>48168.323347305392</v>
      </c>
      <c r="P47" s="16">
        <v>-0.11867447459889191</v>
      </c>
      <c r="Q47" s="14">
        <v>159738.79462874253</v>
      </c>
      <c r="R47" s="15">
        <v>1.4947472008031371E-2</v>
      </c>
      <c r="S47" s="13">
        <f>IF(ISNUMBER(O47),O47+O46+O45+O43+O42+O41+O40+O39+O38+O37+O36+O35,"")</f>
        <v>651422.6898622755</v>
      </c>
      <c r="T47" s="16">
        <f t="shared" si="1"/>
        <v>-3.4627623654545324E-2</v>
      </c>
      <c r="U47" s="8">
        <v>3370.4742499999993</v>
      </c>
      <c r="V47" s="16">
        <v>-0.16678530683078119</v>
      </c>
      <c r="W47" s="14">
        <v>10218.572499999998</v>
      </c>
      <c r="X47" s="15">
        <v>-0.12597299071706258</v>
      </c>
      <c r="Y47" s="13">
        <f>IF(ISNUMBER(U47),U47+U46+U45+U43+U42+U41+U40+U39+U38+U37+U36+U35,"")</f>
        <v>44088.240499999993</v>
      </c>
      <c r="Z47" s="16">
        <f t="shared" si="2"/>
        <v>-0.2513559399410677</v>
      </c>
      <c r="AA47" s="4">
        <v>107.459</v>
      </c>
      <c r="AB47" s="16">
        <v>-0.70715708636847974</v>
      </c>
      <c r="AC47" s="14">
        <v>583.71499999999992</v>
      </c>
      <c r="AD47" s="15">
        <v>-0.20215223369764301</v>
      </c>
      <c r="AE47" s="13">
        <f>IF(ISNUMBER(AA47),AA47+AA46+AA45+AA43+AA42+AA41+AA40+AA39+AA38+AA37+AA36+AA35,"")</f>
        <v>3173.7849999999999</v>
      </c>
      <c r="AF47" s="16">
        <f t="shared" si="3"/>
        <v>0.17904888071927602</v>
      </c>
      <c r="AG47" s="4">
        <v>89344.209366880343</v>
      </c>
      <c r="AH47" s="16">
        <v>-2.4219265277296342E-2</v>
      </c>
      <c r="AI47" s="14">
        <v>251740.33230323915</v>
      </c>
      <c r="AJ47" s="15">
        <v>-3.8696320877323775E-2</v>
      </c>
      <c r="AK47" s="13">
        <f>IF(ISNUMBER(AG47),AG47+AG46+AG45+AG43+AG42+AG41+AG40+AG39+AG38+AG37+AG36+AG35,"")</f>
        <v>1067464.6982817384</v>
      </c>
      <c r="AL47" s="16">
        <f t="shared" si="4"/>
        <v>-7.6024234340543298E-2</v>
      </c>
    </row>
    <row r="48" spans="2:38" s="10" customFormat="1" ht="15" hidden="1">
      <c r="B48" s="29">
        <v>2010</v>
      </c>
      <c r="C48" s="19" t="s">
        <v>18</v>
      </c>
      <c r="D48" s="2">
        <v>28232.46</v>
      </c>
      <c r="E48" s="2">
        <v>36.539651006711409</v>
      </c>
      <c r="F48" s="4">
        <v>28268.99965100671</v>
      </c>
      <c r="G48" s="16">
        <v>-0.1411793169644554</v>
      </c>
      <c r="H48" s="14">
        <v>109468.24982550336</v>
      </c>
      <c r="I48" s="15">
        <v>-0.12411881340253827</v>
      </c>
      <c r="J48" s="13">
        <f>IF(ISNUMBER(F48),F48+F47+F46+F45+F43+F42+F41+F40+F39+F38+F37+F36,"")</f>
        <v>397929.91497986577</v>
      </c>
      <c r="K48" s="16">
        <f t="shared" si="0"/>
        <v>-4.2892661284940056E-2</v>
      </c>
      <c r="L48" s="2">
        <v>28494.593766467067</v>
      </c>
      <c r="M48" s="2">
        <v>15905.923317365266</v>
      </c>
      <c r="N48" s="2">
        <v>2704.715089820359</v>
      </c>
      <c r="O48" s="4">
        <v>47105.232173652694</v>
      </c>
      <c r="P48" s="16">
        <v>-7.6413071692817636E-2</v>
      </c>
      <c r="Q48" s="14">
        <v>206844.02680239524</v>
      </c>
      <c r="R48" s="15">
        <v>-7.412732056824245E-3</v>
      </c>
      <c r="S48" s="13">
        <f>IF(ISNUMBER(O48),O48+O47+O46+O45+O43+O42+O41+O40+O39+O38+O37+O36,"")</f>
        <v>647525.43301197607</v>
      </c>
      <c r="T48" s="16">
        <f t="shared" si="1"/>
        <v>-3.8485604894826164E-2</v>
      </c>
      <c r="U48" s="8">
        <v>2968.72975</v>
      </c>
      <c r="V48" s="16">
        <v>-3.0109050790043779E-2</v>
      </c>
      <c r="W48" s="14">
        <v>13187.302249999999</v>
      </c>
      <c r="X48" s="15">
        <v>-0.1060825462024988</v>
      </c>
      <c r="Y48" s="13">
        <f>IF(ISNUMBER(U48),U48+U47+U46+U45+U43+U42+U41+U40+U39+U38+U37+U36,"")</f>
        <v>43996.079999999994</v>
      </c>
      <c r="Z48" s="16">
        <f t="shared" si="2"/>
        <v>-0.2172722591832853</v>
      </c>
      <c r="AA48" s="4">
        <v>0</v>
      </c>
      <c r="AB48" s="16">
        <v>-1</v>
      </c>
      <c r="AC48" s="14">
        <v>583.71499999999992</v>
      </c>
      <c r="AD48" s="15">
        <v>-0.69702168079352633</v>
      </c>
      <c r="AE48" s="13">
        <f>IF(ISNUMBER(AA48),AA48+AA47+AA46+AA45+AA43+AA42+AA41+AA40+AA39+AA38+AA37+AA36,"")</f>
        <v>1978.807</v>
      </c>
      <c r="AF48" s="16">
        <f t="shared" si="3"/>
        <v>-0.48776044835039672</v>
      </c>
      <c r="AG48" s="4">
        <v>78342.961574659406</v>
      </c>
      <c r="AH48" s="16">
        <v>-0.11150016918169559</v>
      </c>
      <c r="AI48" s="14">
        <v>330083.29387789854</v>
      </c>
      <c r="AJ48" s="15">
        <v>-5.7035039306953972E-2</v>
      </c>
      <c r="AK48" s="13">
        <f>IF(ISNUMBER(AG48),AG48+AG47+AG46+AG45+AG43+AG42+AG41+AG40+AG39+AG38+AG37+AG36,"")</f>
        <v>1057633.2349918417</v>
      </c>
      <c r="AL48" s="16">
        <f t="shared" si="4"/>
        <v>-7.9741259753125474E-2</v>
      </c>
    </row>
    <row r="49" spans="2:38" s="10" customFormat="1" ht="15" hidden="1">
      <c r="B49" s="29">
        <v>2010</v>
      </c>
      <c r="C49" s="19" t="s">
        <v>19</v>
      </c>
      <c r="D49" s="2">
        <v>33368.991999999998</v>
      </c>
      <c r="E49" s="2">
        <v>3.7531073825503354</v>
      </c>
      <c r="F49" s="4">
        <v>33372.74510738255</v>
      </c>
      <c r="G49" s="16">
        <v>-7.9592525849971341E-2</v>
      </c>
      <c r="H49" s="14">
        <v>142840.99493288592</v>
      </c>
      <c r="I49" s="15">
        <v>-0.11410597545917145</v>
      </c>
      <c r="J49" s="13">
        <f>IF(ISNUMBER(F49),F49+F48+F47+F46+F45+F43+F42+F41+F40+F39+F38+F37,"")</f>
        <v>395043.99634899327</v>
      </c>
      <c r="K49" s="16">
        <f t="shared" si="0"/>
        <v>-4.6977865960609551E-2</v>
      </c>
      <c r="L49" s="2">
        <v>35378.324047904185</v>
      </c>
      <c r="M49" s="2">
        <v>16515.392712574852</v>
      </c>
      <c r="N49" s="2">
        <v>2457.2069999999999</v>
      </c>
      <c r="O49" s="4">
        <v>54350.92376047904</v>
      </c>
      <c r="P49" s="16">
        <v>4.9613237316366909E-2</v>
      </c>
      <c r="Q49" s="14">
        <v>261194.95056287426</v>
      </c>
      <c r="R49" s="15">
        <v>3.937168688108228E-3</v>
      </c>
      <c r="S49" s="13">
        <f>IF(ISNUMBER(O49),O49+O48+O47+O46+O45+O43+O42+O41+O40+O39+O38+O37,"")</f>
        <v>650094.49862874253</v>
      </c>
      <c r="T49" s="16">
        <f t="shared" si="1"/>
        <v>-3.0956200280587119E-2</v>
      </c>
      <c r="U49" s="8">
        <v>3349.7787499999999</v>
      </c>
      <c r="V49" s="16">
        <v>-3.2652027511172022E-2</v>
      </c>
      <c r="W49" s="14">
        <v>16537.080999999998</v>
      </c>
      <c r="X49" s="15">
        <v>-9.2122776274073392E-2</v>
      </c>
      <c r="Y49" s="13">
        <f>IF(ISNUMBER(U49),U49+U48+U47+U46+U45+U43+U42+U41+U40+U39+U38+U37,"")</f>
        <v>43883.010999999999</v>
      </c>
      <c r="Z49" s="16">
        <f t="shared" si="2"/>
        <v>-0.18872412786074655</v>
      </c>
      <c r="AA49" s="4">
        <v>0</v>
      </c>
      <c r="AB49" s="16">
        <v>-1</v>
      </c>
      <c r="AC49" s="14">
        <v>583.71499999999992</v>
      </c>
      <c r="AD49" s="15">
        <v>-0.72886406391527514</v>
      </c>
      <c r="AE49" s="13">
        <f>IF(ISNUMBER(AA49),AA49+AA48+AA47+AA46+AA45+AA43+AA42+AA41+AA40+AA39+AA38+AA37,"")</f>
        <v>1752.547</v>
      </c>
      <c r="AF49" s="16">
        <f t="shared" si="3"/>
        <v>-0.52798813874756589</v>
      </c>
      <c r="AG49" s="4">
        <v>91073.447617861588</v>
      </c>
      <c r="AH49" s="16">
        <v>-7.1534357735740794E-3</v>
      </c>
      <c r="AI49" s="14">
        <v>421156.74149576016</v>
      </c>
      <c r="AJ49" s="15">
        <v>-4.6677752140357742E-2</v>
      </c>
      <c r="AK49" s="13">
        <f>IF(ISNUMBER(AG49),AG49+AG48+AG47+AG46+AG45+AG43+AG42+AG41+AG40+AG39+AG38+AG37,"")</f>
        <v>1056977.0529777359</v>
      </c>
      <c r="AL49" s="16">
        <f t="shared" si="4"/>
        <v>-7.5408899237090252E-2</v>
      </c>
    </row>
    <row r="50" spans="2:38" s="10" customFormat="1" ht="15" hidden="1">
      <c r="B50" s="29">
        <v>2010</v>
      </c>
      <c r="C50" s="19" t="s">
        <v>20</v>
      </c>
      <c r="D50" s="2">
        <v>32437.215000000004</v>
      </c>
      <c r="E50" s="2">
        <v>54.81734899328859</v>
      </c>
      <c r="F50" s="4">
        <v>32492.032348993293</v>
      </c>
      <c r="G50" s="16">
        <v>-0.23209482571807938</v>
      </c>
      <c r="H50" s="14">
        <v>175333.02728187921</v>
      </c>
      <c r="I50" s="15">
        <v>-0.13863244454934709</v>
      </c>
      <c r="J50" s="13">
        <f>IF(ISNUMBER(F50),F50+F49+F48+F47+F46+F45+F43+F42+F41+F40+F39+F38,"")</f>
        <v>385223.47053691279</v>
      </c>
      <c r="K50" s="16">
        <f t="shared" si="0"/>
        <v>-8.2186977008522774E-2</v>
      </c>
      <c r="L50" s="2">
        <v>33879.795580838327</v>
      </c>
      <c r="M50" s="2">
        <v>15440.016760479042</v>
      </c>
      <c r="N50" s="2">
        <v>2351.864</v>
      </c>
      <c r="O50" s="4">
        <v>51671.676341317368</v>
      </c>
      <c r="P50" s="16">
        <v>-0.22387149855296107</v>
      </c>
      <c r="Q50" s="14">
        <v>312866.62690419162</v>
      </c>
      <c r="R50" s="15">
        <v>-4.2479911329260767E-2</v>
      </c>
      <c r="S50" s="13">
        <f>IF(ISNUMBER(O50),O50+O49+O48+O47+O46+O45+O43+O42+O41+O40+O39+O38,"")</f>
        <v>635189.98785029945</v>
      </c>
      <c r="T50" s="16">
        <f t="shared" si="1"/>
        <v>-7.4905543675608297E-2</v>
      </c>
      <c r="U50" s="8">
        <v>3962.3712500000001</v>
      </c>
      <c r="V50" s="16">
        <v>-1.1966564610197628E-2</v>
      </c>
      <c r="W50" s="14">
        <v>20499.452249999998</v>
      </c>
      <c r="X50" s="15">
        <v>-7.7659396947477255E-2</v>
      </c>
      <c r="Y50" s="13">
        <f>IF(ISNUMBER(U50),U50+U49+U48+U47+U46+U45+U43+U42+U41+U40+U39+U38,"")</f>
        <v>43835.020750000003</v>
      </c>
      <c r="Z50" s="16">
        <f t="shared" si="2"/>
        <v>-0.15934287281669601</v>
      </c>
      <c r="AA50" s="4">
        <v>58.519999999999996</v>
      </c>
      <c r="AB50" s="16">
        <v>-0.86274220067503071</v>
      </c>
      <c r="AC50" s="14">
        <v>642.2349999999999</v>
      </c>
      <c r="AD50" s="15">
        <v>-0.750994590960534</v>
      </c>
      <c r="AE50" s="13">
        <f>IF(ISNUMBER(AA50),AA50+AA49+AA48+AA47+AA46+AA45+AA43+AA42+AA41+AA40+AA39+AA38,"")</f>
        <v>1384.7159999999999</v>
      </c>
      <c r="AF50" s="16">
        <f t="shared" si="3"/>
        <v>-0.66546943780816037</v>
      </c>
      <c r="AG50" s="4">
        <v>88184.599940310654</v>
      </c>
      <c r="AH50" s="16">
        <v>-0.22184651474468153</v>
      </c>
      <c r="AI50" s="14">
        <v>509341.3414360708</v>
      </c>
      <c r="AJ50" s="15">
        <v>-8.2438801685107088E-2</v>
      </c>
      <c r="AK50" s="13">
        <f>IF(ISNUMBER(AG50),AG50+AG49+AG48+AG47+AG46+AG45+AG43+AG42+AG41+AG40+AG39+AG38,"")</f>
        <v>1031836.1951372122</v>
      </c>
      <c r="AL50" s="16">
        <f t="shared" si="4"/>
        <v>-0.1124934103492907</v>
      </c>
    </row>
    <row r="51" spans="2:38" s="10" customFormat="1" ht="15" hidden="1">
      <c r="B51" s="29">
        <v>2010</v>
      </c>
      <c r="C51" s="19" t="s">
        <v>21</v>
      </c>
      <c r="D51" s="2">
        <v>36388.064999999995</v>
      </c>
      <c r="E51" s="2">
        <v>6.9286040268456377</v>
      </c>
      <c r="F51" s="4">
        <v>36394.993604026844</v>
      </c>
      <c r="G51" s="16">
        <v>6.3433232880879986E-2</v>
      </c>
      <c r="H51" s="14">
        <v>211728.02088590607</v>
      </c>
      <c r="I51" s="15">
        <v>-0.10954832039634044</v>
      </c>
      <c r="J51" s="13">
        <f>IF(ISNUMBER(F51),F51+F50+F49+F48+F47+F46+F45+F43+F42+F41+F40+F39,"")</f>
        <v>387394.41275838931</v>
      </c>
      <c r="K51" s="16">
        <f t="shared" si="0"/>
        <v>-6.3341784530043188E-2</v>
      </c>
      <c r="L51" s="2">
        <v>34492.934592814367</v>
      </c>
      <c r="M51" s="2">
        <v>17951.03382035928</v>
      </c>
      <c r="N51" s="2">
        <v>2352.9110000000001</v>
      </c>
      <c r="O51" s="4">
        <v>54796.879413173643</v>
      </c>
      <c r="P51" s="16">
        <v>0.35692390802316787</v>
      </c>
      <c r="Q51" s="14">
        <v>367663.50631736527</v>
      </c>
      <c r="R51" s="15">
        <v>1.4532760665124655E-3</v>
      </c>
      <c r="S51" s="13">
        <f>IF(ISNUMBER(O51),O51+O50+O49+O48+O47+O46+O45+O43+O42+O41+O40+O39,"")</f>
        <v>649603.70422155678</v>
      </c>
      <c r="T51" s="16">
        <f t="shared" si="1"/>
        <v>-2.6548728432727885E-2</v>
      </c>
      <c r="U51" s="8">
        <v>3643.9207499999998</v>
      </c>
      <c r="V51" s="16">
        <v>-6.1082074909449502E-2</v>
      </c>
      <c r="W51" s="14">
        <v>24143.373</v>
      </c>
      <c r="X51" s="15">
        <v>-7.5195015760043393E-2</v>
      </c>
      <c r="Y51" s="13">
        <f>IF(ISNUMBER(U51),U51+U50+U49+U48+U47+U46+U45+U43+U42+U41+U40+U39,"")</f>
        <v>43597.962499999994</v>
      </c>
      <c r="Z51" s="16">
        <f t="shared" si="2"/>
        <v>-0.13038698764765197</v>
      </c>
      <c r="AA51" s="4">
        <v>0</v>
      </c>
      <c r="AB51" s="16">
        <v>-1</v>
      </c>
      <c r="AC51" s="14">
        <v>642.2349999999999</v>
      </c>
      <c r="AD51" s="15">
        <v>-0.75841013794548462</v>
      </c>
      <c r="AE51" s="13">
        <f>IF(ISNUMBER(AA51),AA51+AA50+AA49+AA48+AA47+AA46+AA45+AA43+AA42+AA41+AA40+AA39,"")</f>
        <v>1305.548</v>
      </c>
      <c r="AF51" s="16">
        <f t="shared" si="3"/>
        <v>-0.66837574098341579</v>
      </c>
      <c r="AG51" s="4">
        <v>94835.793767200492</v>
      </c>
      <c r="AH51" s="16">
        <v>0.20706349364136667</v>
      </c>
      <c r="AI51" s="14">
        <v>604177.13520327129</v>
      </c>
      <c r="AJ51" s="15">
        <v>-4.6544086584572431E-2</v>
      </c>
      <c r="AK51" s="13">
        <f>IF(ISNUMBER(AG51),AG51+AG50+AG49+AG48+AG47+AG46+AG45+AG43+AG42+AG41+AG40+AG39,"")</f>
        <v>1048104.627479946</v>
      </c>
      <c r="AL51" s="16">
        <f t="shared" si="4"/>
        <v>-7.6546789985444161E-2</v>
      </c>
    </row>
    <row r="52" spans="2:38" s="10" customFormat="1" ht="15" hidden="1">
      <c r="B52" s="29">
        <v>2010</v>
      </c>
      <c r="C52" s="19" t="s">
        <v>22</v>
      </c>
      <c r="D52" s="2">
        <v>35153.737000000001</v>
      </c>
      <c r="E52" s="2">
        <v>39.483724832214762</v>
      </c>
      <c r="F52" s="4">
        <v>35193.220724832216</v>
      </c>
      <c r="G52" s="16">
        <v>2.2747217540400433E-2</v>
      </c>
      <c r="H52" s="14">
        <v>246921.24161073827</v>
      </c>
      <c r="I52" s="15">
        <v>-9.2823194761426864E-2</v>
      </c>
      <c r="J52" s="13">
        <f>IF(ISNUMBER(F52),F52+F51+F50+F49+F48+F47+F46+F45+F43+F42+F41+F40,"")</f>
        <v>388177.15538926172</v>
      </c>
      <c r="K52" s="16">
        <f t="shared" si="0"/>
        <v>-4.9825055672726964E-2</v>
      </c>
      <c r="L52" s="2">
        <v>33045.885281437128</v>
      </c>
      <c r="M52" s="2">
        <v>20424.789970059883</v>
      </c>
      <c r="N52" s="2">
        <v>2468.2750000000001</v>
      </c>
      <c r="O52" s="4">
        <v>55938.950251497015</v>
      </c>
      <c r="P52" s="16">
        <v>0.13198184600845542</v>
      </c>
      <c r="Q52" s="14">
        <v>423602.45656886231</v>
      </c>
      <c r="R52" s="15">
        <v>1.6938469567037595E-2</v>
      </c>
      <c r="S52" s="13">
        <f>IF(ISNUMBER(O52),O52+O51+O50+O49+O48+O47+O46+O45+O43+O42+O41+O40,"")</f>
        <v>656125.82817964081</v>
      </c>
      <c r="T52" s="16">
        <f t="shared" si="1"/>
        <v>-9.8008191701000266E-3</v>
      </c>
      <c r="U52" s="8">
        <v>3956.9434999999994</v>
      </c>
      <c r="V52" s="16">
        <v>0.12983912911201867</v>
      </c>
      <c r="W52" s="14">
        <v>28100.316500000001</v>
      </c>
      <c r="X52" s="15">
        <v>-5.0942846843025191E-2</v>
      </c>
      <c r="Y52" s="13">
        <f>IF(ISNUMBER(U52),U52+U51+U50+U49+U48+U47+U46+U45+U43+U42+U41+U40,"")</f>
        <v>44052.6875</v>
      </c>
      <c r="Z52" s="16">
        <f t="shared" si="2"/>
        <v>-7.4940678546419559E-2</v>
      </c>
      <c r="AA52" s="4">
        <v>25</v>
      </c>
      <c r="AB52" s="16">
        <v>-0.49135300101729396</v>
      </c>
      <c r="AC52" s="14">
        <v>667.2349999999999</v>
      </c>
      <c r="AD52" s="15">
        <v>-0.75356220953574105</v>
      </c>
      <c r="AE52" s="13">
        <f>IF(ISNUMBER(AA52),AA52+AA51+AA50+AA49+AA48+AA47+AA46+AA45+AA43+AA42+AA41+AA40,"")</f>
        <v>1281.3979999999999</v>
      </c>
      <c r="AF52" s="16">
        <f t="shared" si="3"/>
        <v>-0.66777159014866294</v>
      </c>
      <c r="AG52" s="4">
        <v>95114.114476329225</v>
      </c>
      <c r="AH52" s="16">
        <v>8.8527798985079009E-2</v>
      </c>
      <c r="AI52" s="14">
        <v>699291.24967960047</v>
      </c>
      <c r="AJ52" s="15">
        <v>-3.017571912715733E-2</v>
      </c>
      <c r="AK52" s="13">
        <f>IF(ISNUMBER(AG52),AG52+AG51+AG50+AG49+AG48+AG47+AG46+AG45+AG43+AG42+AG41+AG40,"")</f>
        <v>1055840.0690689026</v>
      </c>
      <c r="AL52" s="16">
        <f t="shared" si="4"/>
        <v>-5.9494831594150706E-2</v>
      </c>
    </row>
    <row r="53" spans="2:38" s="10" customFormat="1" ht="15" hidden="1">
      <c r="B53" s="29">
        <v>2010</v>
      </c>
      <c r="C53" s="19" t="s">
        <v>23</v>
      </c>
      <c r="D53" s="2">
        <v>31714.615000000002</v>
      </c>
      <c r="E53" s="2">
        <v>5.2421208053691277</v>
      </c>
      <c r="F53" s="4">
        <v>31719.857120805369</v>
      </c>
      <c r="G53" s="16">
        <v>-6.1762982358856355E-2</v>
      </c>
      <c r="H53" s="14">
        <v>278641.09873154364</v>
      </c>
      <c r="I53" s="15">
        <v>-8.9391492432685848E-2</v>
      </c>
      <c r="J53" s="13">
        <f>IF(ISNUMBER(F53),F53+F52+F51+F50+F49+F48+F47+F46+F45+F43+F42+F41,"")</f>
        <v>386089.07642953022</v>
      </c>
      <c r="K53" s="16">
        <f t="shared" si="0"/>
        <v>-5.5426355123801521E-2</v>
      </c>
      <c r="L53" s="2">
        <v>32743.822479041923</v>
      </c>
      <c r="M53" s="2">
        <v>20453.883586826345</v>
      </c>
      <c r="N53" s="2">
        <v>2595.163</v>
      </c>
      <c r="O53" s="4">
        <v>55792.869065868268</v>
      </c>
      <c r="P53" s="16">
        <v>-1.1306117828900453E-2</v>
      </c>
      <c r="Q53" s="14">
        <v>479395.32563473057</v>
      </c>
      <c r="R53" s="15">
        <v>1.3568612806501346E-2</v>
      </c>
      <c r="S53" s="13">
        <f>IF(ISNUMBER(O53),O53+O52+O51+O50+O49+O48+O47+O46+O45+O43+O42+O41,"")</f>
        <v>655487.81396407192</v>
      </c>
      <c r="T53" s="16">
        <f t="shared" si="1"/>
        <v>7.0456821637448928E-3</v>
      </c>
      <c r="U53" s="8">
        <v>4019.8309999999992</v>
      </c>
      <c r="V53" s="16">
        <v>4.3657347176307759E-2</v>
      </c>
      <c r="W53" s="14">
        <v>32120.147499999999</v>
      </c>
      <c r="X53" s="15">
        <v>-4.0053257672423848E-2</v>
      </c>
      <c r="Y53" s="13">
        <f>IF(ISNUMBER(U53),U53+U52+U51+U50+U49+U48+U47+U46+U45+U43+U42+U41,"")</f>
        <v>44220.841499999995</v>
      </c>
      <c r="Z53" s="16">
        <f t="shared" si="2"/>
        <v>-3.4875002240484482E-2</v>
      </c>
      <c r="AA53" s="4">
        <v>25</v>
      </c>
      <c r="AB53" s="16">
        <v>-0.53250930306486899</v>
      </c>
      <c r="AC53" s="14">
        <v>692.2349999999999</v>
      </c>
      <c r="AD53" s="15">
        <v>-0.74928069435812295</v>
      </c>
      <c r="AE53" s="13">
        <f>IF(ISNUMBER(AA53),AA53+AA52+AA51+AA50+AA49+AA48+AA47+AA46+AA45+AA43+AA42+AA41,"")</f>
        <v>1252.9209999999998</v>
      </c>
      <c r="AF53" s="16">
        <f t="shared" si="3"/>
        <v>-0.65517099973138526</v>
      </c>
      <c r="AG53" s="4">
        <v>91557.557186673643</v>
      </c>
      <c r="AH53" s="16">
        <v>-2.7472987201803023E-2</v>
      </c>
      <c r="AI53" s="14">
        <v>790848.8068662741</v>
      </c>
      <c r="AJ53" s="15">
        <v>-2.9863589613099539E-2</v>
      </c>
      <c r="AK53" s="13">
        <f>IF(ISNUMBER(AG53),AG53+AG52+AG51+AG50+AG49+AG48+AG47+AG46+AG45+AG43+AG42+AG41,"")</f>
        <v>1053253.6528936021</v>
      </c>
      <c r="AL53" s="16">
        <f t="shared" si="4"/>
        <v>-5.0351375262132923E-2</v>
      </c>
    </row>
    <row r="54" spans="2:38" s="10" customFormat="1" ht="15" hidden="1">
      <c r="B54" s="29">
        <v>2010</v>
      </c>
      <c r="C54" s="19" t="s">
        <v>24</v>
      </c>
      <c r="D54" s="2">
        <v>29877.191999999999</v>
      </c>
      <c r="E54" s="2">
        <v>24.704953020134226</v>
      </c>
      <c r="F54" s="4">
        <v>29901.896953020132</v>
      </c>
      <c r="G54" s="16">
        <v>-0.10115240953202886</v>
      </c>
      <c r="H54" s="14">
        <v>308542.99568456376</v>
      </c>
      <c r="I54" s="15">
        <v>-9.0544731966287206E-2</v>
      </c>
      <c r="J54" s="13">
        <f>IF(ISNUMBER(F54),F54+F53+F52+F51+F50+F49+F48+F47+F46+F45+F43+F42,"")</f>
        <v>382724.04663087247</v>
      </c>
      <c r="K54" s="16">
        <f t="shared" si="0"/>
        <v>-5.7618773504890378E-2</v>
      </c>
      <c r="L54" s="2">
        <v>32852.918712574843</v>
      </c>
      <c r="M54" s="2">
        <v>18428.329293413175</v>
      </c>
      <c r="N54" s="2">
        <v>2403.3919999999998</v>
      </c>
      <c r="O54" s="4">
        <v>53684.640005988018</v>
      </c>
      <c r="P54" s="16">
        <v>2.4006584330437786E-2</v>
      </c>
      <c r="Q54" s="14">
        <v>533079.96564071858</v>
      </c>
      <c r="R54" s="15">
        <v>1.4610139105766917E-2</v>
      </c>
      <c r="S54" s="13">
        <f>IF(ISNUMBER(O54),O54+O53+O52+O51+O50+O49+O48+O47+O46+O45+O43+O42,"")</f>
        <v>656746.38481437135</v>
      </c>
      <c r="T54" s="16">
        <f t="shared" si="1"/>
        <v>2.054433963241795E-2</v>
      </c>
      <c r="U54" s="8">
        <v>3894.1022499999999</v>
      </c>
      <c r="V54" s="16">
        <v>-0.15944330878374324</v>
      </c>
      <c r="W54" s="14">
        <v>36014.249750000003</v>
      </c>
      <c r="X54" s="15">
        <v>-5.4573105335140704E-2</v>
      </c>
      <c r="Y54" s="13">
        <f>IF(ISNUMBER(U54),U54+U53+U52+U51+U50+U49+U48+U47+U46+U45+U43+U42,"")</f>
        <v>43482.177999999993</v>
      </c>
      <c r="Z54" s="16">
        <f t="shared" si="2"/>
        <v>-3.7199561954386451E-2</v>
      </c>
      <c r="AA54" s="4">
        <v>29.489000000000001</v>
      </c>
      <c r="AB54" s="16">
        <v>0.1682050469437073</v>
      </c>
      <c r="AC54" s="14">
        <v>721.72399999999993</v>
      </c>
      <c r="AD54" s="15">
        <v>-0.74096838067373261</v>
      </c>
      <c r="AE54" s="13">
        <f>IF(ISNUMBER(AA54),AA54+AA53+AA52+AA51+AA50+AA49+AA48+AA47+AA46+AA45+AA43+AA42,"")</f>
        <v>1257.1669999999999</v>
      </c>
      <c r="AF54" s="16">
        <f t="shared" si="3"/>
        <v>-0.65394746150367244</v>
      </c>
      <c r="AG54" s="4">
        <v>87510.128209008151</v>
      </c>
      <c r="AH54" s="16">
        <v>-3.1442665846734608E-2</v>
      </c>
      <c r="AI54" s="14">
        <v>878358.93507528224</v>
      </c>
      <c r="AJ54" s="15">
        <v>-3.0021142486380548E-2</v>
      </c>
      <c r="AK54" s="13">
        <f>IF(ISNUMBER(AG54),AG54+AG53+AG52+AG51+AG50+AG49+AG48+AG47+AG46+AG45+AG43+AG42,"")</f>
        <v>1050412.7764452437</v>
      </c>
      <c r="AL54" s="16">
        <f t="shared" si="4"/>
        <v>-4.3727547591701672E-2</v>
      </c>
    </row>
    <row r="55" spans="2:38" s="10" customFormat="1" ht="15" hidden="1">
      <c r="B55" s="29">
        <v>2010</v>
      </c>
      <c r="C55" s="19" t="s">
        <v>25</v>
      </c>
      <c r="D55" s="2">
        <v>28639.702000000001</v>
      </c>
      <c r="E55" s="2">
        <v>1.319738255033557</v>
      </c>
      <c r="F55" s="4">
        <v>28641.021738255036</v>
      </c>
      <c r="G55" s="16">
        <v>4.291865395973149E-3</v>
      </c>
      <c r="H55" s="14">
        <v>337184.01742281881</v>
      </c>
      <c r="I55" s="15">
        <v>-8.3190852923203162E-2</v>
      </c>
      <c r="J55" s="13">
        <f>IF(ISNUMBER(F55),F55+F54+F53+F52+F51+F50+F49+F48+F47+F46+F45+F43,"")</f>
        <v>382846.4447248322</v>
      </c>
      <c r="K55" s="16">
        <f t="shared" si="0"/>
        <v>-4.9819063482533656E-2</v>
      </c>
      <c r="L55" s="2">
        <v>35462.910586826343</v>
      </c>
      <c r="M55" s="2">
        <v>21041.501011976045</v>
      </c>
      <c r="N55" s="2">
        <v>823.24099999999999</v>
      </c>
      <c r="O55" s="4">
        <v>57327.652598802386</v>
      </c>
      <c r="P55" s="16">
        <v>0.13594415350274103</v>
      </c>
      <c r="Q55" s="14">
        <v>590407.61823952093</v>
      </c>
      <c r="R55" s="15">
        <v>2.5243358061109999E-2</v>
      </c>
      <c r="S55" s="13">
        <f>IF(ISNUMBER(O55),O55+O54+O53+O52+O51+O50+O49+O48+O47+O46+O45+O43,"")</f>
        <v>663607.07350299403</v>
      </c>
      <c r="T55" s="16">
        <f t="shared" si="1"/>
        <v>3.928697925968256E-2</v>
      </c>
      <c r="U55" s="8">
        <v>3316.2530000000002</v>
      </c>
      <c r="V55" s="16">
        <v>-0.14711640413542393</v>
      </c>
      <c r="W55" s="14">
        <v>39330.50275</v>
      </c>
      <c r="X55" s="15">
        <v>-6.3144392263455695E-2</v>
      </c>
      <c r="Y55" s="13">
        <f>IF(ISNUMBER(U55),U55+U54+U53+U52+U51+U50+U49+U48+U47+U46+U45+U43,"")</f>
        <v>42910.147749999996</v>
      </c>
      <c r="Z55" s="16">
        <f t="shared" si="2"/>
        <v>-4.7087177771020977E-2</v>
      </c>
      <c r="AA55" s="4">
        <v>240.77600000000001</v>
      </c>
      <c r="AB55" s="16">
        <v>0.13166293011472852</v>
      </c>
      <c r="AC55" s="14">
        <v>962.5</v>
      </c>
      <c r="AD55" s="15">
        <v>-0.67905990059359744</v>
      </c>
      <c r="AE55" s="13">
        <f>IF(ISNUMBER(AA55),AA55+AA54+AA53+AA52+AA51+AA50+AA49+AA48+AA47+AA46+AA45+AA43,"")</f>
        <v>1285.18</v>
      </c>
      <c r="AF55" s="16">
        <f t="shared" si="3"/>
        <v>-0.58560894056497614</v>
      </c>
      <c r="AG55" s="4">
        <v>89525.703337057421</v>
      </c>
      <c r="AH55" s="16">
        <v>7.7498259801153324E-2</v>
      </c>
      <c r="AI55" s="14">
        <v>967884.63841233961</v>
      </c>
      <c r="AJ55" s="15">
        <v>-2.0984985636656073E-2</v>
      </c>
      <c r="AK55" s="13">
        <f>IF(ISNUMBER(AG55),AG55+AG54+AG53+AG52+AG51+AG50+AG49+AG48+AG47+AG46+AG45+AG43,"")</f>
        <v>1056851.8459778263</v>
      </c>
      <c r="AL55" s="16">
        <f t="shared" si="4"/>
        <v>-3.0031072038674292E-2</v>
      </c>
    </row>
    <row r="56" spans="2:38" s="10" customFormat="1" ht="15" hidden="1">
      <c r="B56" s="29">
        <v>2010</v>
      </c>
      <c r="C56" s="19" t="s">
        <v>26</v>
      </c>
      <c r="D56" s="2">
        <v>31827.102000000003</v>
      </c>
      <c r="E56" s="2">
        <v>0.58537583892617451</v>
      </c>
      <c r="F56" s="4">
        <v>31827.68737583893</v>
      </c>
      <c r="G56" s="16">
        <v>-0.33306646004370111</v>
      </c>
      <c r="H56" s="14">
        <v>369011.70479865774</v>
      </c>
      <c r="I56" s="15">
        <v>-7.8627916874633996E-2</v>
      </c>
      <c r="J56" s="13">
        <f>IF(ISNUMBER(F56),F56+F55+F54+F53+F52+F51+F50+F49+F48+F47+F46+F45,"")</f>
        <v>366951.70479865774</v>
      </c>
      <c r="K56" s="16">
        <f t="shared" si="0"/>
        <v>-0.11684811082906806</v>
      </c>
      <c r="L56" s="2">
        <v>36855.650191616769</v>
      </c>
      <c r="M56" s="2">
        <v>25421.180598802395</v>
      </c>
      <c r="N56" s="2">
        <v>2020.703</v>
      </c>
      <c r="O56" s="4">
        <v>64297.533790419162</v>
      </c>
      <c r="P56" s="16">
        <v>-0.35276882758845474</v>
      </c>
      <c r="Q56" s="14">
        <v>654705.15202994004</v>
      </c>
      <c r="R56" s="15">
        <v>4.2170381900669129E-2</v>
      </c>
      <c r="S56" s="13">
        <f>IF(ISNUMBER(O56),O56+O55+O54+O53+O52+O51+O50+O49+O48+O47+O46+O45,"")</f>
        <v>628562.15202994004</v>
      </c>
      <c r="T56" s="16">
        <f t="shared" si="1"/>
        <v>-6.9090790218986856E-2</v>
      </c>
      <c r="U56" s="8">
        <v>3365.2589999999996</v>
      </c>
      <c r="V56" s="16">
        <v>-5.9890296384138786E-2</v>
      </c>
      <c r="W56" s="14">
        <v>42695.761749999998</v>
      </c>
      <c r="X56" s="15">
        <v>-6.2888724070916502E-2</v>
      </c>
      <c r="Y56" s="13">
        <f>IF(ISNUMBER(U56),U56+U55+U54+U53+U52+U51+U50+U49+U48+U47+U46+U45,"")</f>
        <v>42695.761749999998</v>
      </c>
      <c r="Z56" s="16">
        <f t="shared" si="2"/>
        <v>-6.288872407091646E-2</v>
      </c>
      <c r="AA56" s="4">
        <v>265.149</v>
      </c>
      <c r="AB56" s="16">
        <v>-0.17829118631461516</v>
      </c>
      <c r="AC56" s="14">
        <v>1227.6489999999999</v>
      </c>
      <c r="AD56" s="15">
        <v>-0.63041344716321435</v>
      </c>
      <c r="AE56" s="13">
        <f>IF(ISNUMBER(AA56),AA56+AA55+AA54+AA53+AA52+AA51+AA50+AA49+AA48+AA47+AA46+AA45,"")</f>
        <v>1227.6489999999999</v>
      </c>
      <c r="AF56" s="16">
        <f t="shared" si="3"/>
        <v>-0.63041344716321435</v>
      </c>
      <c r="AG56" s="4">
        <v>99755.629166258106</v>
      </c>
      <c r="AH56" s="16">
        <v>0.12126290007282226</v>
      </c>
      <c r="AI56" s="14">
        <v>1067640.2675785976</v>
      </c>
      <c r="AJ56" s="15">
        <v>-9.2409083580923257E-3</v>
      </c>
      <c r="AK56" s="13">
        <f>IF(ISNUMBER(AG56),AG56+AG55+AG54+AG53+AG52+AG51+AG50+AG49+AG48+AG47+AG46+AG45,"")</f>
        <v>1067640.2675785979</v>
      </c>
      <c r="AL56" s="16">
        <f t="shared" si="4"/>
        <v>-9.2409083580922875E-3</v>
      </c>
    </row>
    <row r="57" spans="2:38" s="10" customFormat="1" ht="15" hidden="1">
      <c r="B57" s="28">
        <v>2010</v>
      </c>
      <c r="C57" s="20" t="s">
        <v>2</v>
      </c>
      <c r="D57" s="21">
        <v>366775.44699999999</v>
      </c>
      <c r="E57" s="21">
        <v>176.25779865771813</v>
      </c>
      <c r="F57" s="21">
        <v>366951.70479865774</v>
      </c>
      <c r="G57" s="24"/>
      <c r="H57" s="22"/>
      <c r="I57" s="22"/>
      <c r="J57" s="22"/>
      <c r="K57" s="23" t="str">
        <f t="shared" si="0"/>
        <v/>
      </c>
      <c r="L57" s="21">
        <v>380923.59513772454</v>
      </c>
      <c r="M57" s="21">
        <v>219523.41558083834</v>
      </c>
      <c r="N57" s="21">
        <v>28114.937311377245</v>
      </c>
      <c r="O57" s="21">
        <v>628562.15202994004</v>
      </c>
      <c r="P57" s="24"/>
      <c r="Q57" s="22"/>
      <c r="R57" s="22"/>
      <c r="S57" s="22"/>
      <c r="T57" s="23" t="str">
        <f t="shared" si="1"/>
        <v/>
      </c>
      <c r="U57" s="21">
        <v>42695.761749999998</v>
      </c>
      <c r="V57" s="24"/>
      <c r="W57" s="22"/>
      <c r="X57" s="22"/>
      <c r="Y57" s="22"/>
      <c r="Z57" s="23" t="str">
        <f t="shared" si="2"/>
        <v/>
      </c>
      <c r="AA57" s="21">
        <v>1227.6489999999999</v>
      </c>
      <c r="AB57" s="24"/>
      <c r="AC57" s="22"/>
      <c r="AD57" s="22"/>
      <c r="AE57" s="22"/>
      <c r="AF57" s="23" t="str">
        <f t="shared" si="3"/>
        <v/>
      </c>
      <c r="AG57" s="21">
        <v>1067640.2675785976</v>
      </c>
      <c r="AH57" s="24"/>
      <c r="AI57" s="22"/>
      <c r="AJ57" s="22"/>
      <c r="AK57" s="22"/>
      <c r="AL57" s="23" t="str">
        <f t="shared" si="4"/>
        <v/>
      </c>
    </row>
    <row r="58" spans="2:38" s="10" customFormat="1" ht="15" hidden="1">
      <c r="B58" s="29">
        <v>2011</v>
      </c>
      <c r="C58" s="19" t="s">
        <v>15</v>
      </c>
      <c r="D58" s="11">
        <v>24299.476999999999</v>
      </c>
      <c r="E58" s="11">
        <v>37.52101342281879</v>
      </c>
      <c r="F58" s="8">
        <v>24336.998013422817</v>
      </c>
      <c r="G58" s="18">
        <v>-3.7869058371182707E-3</v>
      </c>
      <c r="H58" s="13">
        <v>24336.998013422817</v>
      </c>
      <c r="I58" s="16">
        <v>-8.1259043040775358E-2</v>
      </c>
      <c r="J58" s="13">
        <f>IF(ISNUMBER(F58),F58+F56+F55+F54+F53+F52+F51+F50+F49+F48+F47+F46,"")</f>
        <v>366859.1925436242</v>
      </c>
      <c r="K58" s="16">
        <f t="shared" si="0"/>
        <v>-0.10289378998707134</v>
      </c>
      <c r="L58" s="11">
        <v>32224.742886227545</v>
      </c>
      <c r="M58" s="11">
        <v>20655.438898203593</v>
      </c>
      <c r="N58" s="11">
        <v>0</v>
      </c>
      <c r="O58" s="8">
        <v>52880.385784431135</v>
      </c>
      <c r="P58" s="18">
        <v>0.31493480521088979</v>
      </c>
      <c r="Q58" s="13">
        <v>52880.385784431135</v>
      </c>
      <c r="R58" s="16">
        <v>8.0745432621932345E-2</v>
      </c>
      <c r="S58" s="13">
        <f>IF(ISNUMBER(O58),O58+O56+O55+O54+O53+O52+O51+O50+O49+O48+O47+O46,"")</f>
        <v>641227.32290419168</v>
      </c>
      <c r="T58" s="16">
        <f t="shared" si="1"/>
        <v>-3.3126448016993222E-2</v>
      </c>
      <c r="U58" s="12">
        <v>3297.7525446210266</v>
      </c>
      <c r="V58" s="18">
        <v>-6.2941353253141319E-2</v>
      </c>
      <c r="W58" s="13">
        <v>3297.7525446210266</v>
      </c>
      <c r="X58" s="16">
        <v>-6.2941353253141319E-2</v>
      </c>
      <c r="Y58" s="13">
        <f>IF(ISNUMBER(U58),U58+U56+U55+U54+U53+U52+U51+U50+U49+U48+U47+U46,"")</f>
        <v>42474.254794621025</v>
      </c>
      <c r="Z58" s="16">
        <f t="shared" si="2"/>
        <v>-5.38945891416771E-2</v>
      </c>
      <c r="AA58" s="8">
        <v>100.036</v>
      </c>
      <c r="AB58" s="18">
        <v>-0.6483845569833816</v>
      </c>
      <c r="AC58" s="13">
        <v>100.036</v>
      </c>
      <c r="AD58" s="16">
        <v>-0.6483845569833816</v>
      </c>
      <c r="AE58" s="13">
        <f>IF(ISNUMBER(AA58),AA58+AA56+AA55+AA54+AA53+AA52+AA51+AA50+AA49+AA48+AA47+AA46,"")</f>
        <v>1043.181</v>
      </c>
      <c r="AF58" s="16">
        <f t="shared" si="3"/>
        <v>-0.68293826028045523</v>
      </c>
      <c r="AG58" s="8">
        <v>80615.172342474965</v>
      </c>
      <c r="AH58" s="18">
        <v>1.7575116552844605E-2</v>
      </c>
      <c r="AI58" s="13">
        <v>80615.172342474965</v>
      </c>
      <c r="AJ58" s="16">
        <v>1.7575116552844605E-2</v>
      </c>
      <c r="AK58" s="13">
        <f>IF(ISNUMBER(AG58),AG58+AG56+AG55+AG54+AG53+AG52+AG51+AG50+AG49+AG48+AG47+AG46,"")</f>
        <v>1069032.6179091036</v>
      </c>
      <c r="AL58" s="16">
        <f t="shared" si="4"/>
        <v>-5.473162343574443E-5</v>
      </c>
    </row>
    <row r="59" spans="2:38" s="10" customFormat="1" ht="15" hidden="1">
      <c r="B59" s="29">
        <v>2011</v>
      </c>
      <c r="C59" s="19" t="s">
        <v>16</v>
      </c>
      <c r="D59" s="11">
        <v>24174.231</v>
      </c>
      <c r="E59" s="11">
        <v>1.087496644295302</v>
      </c>
      <c r="F59" s="8">
        <v>24175.318496644297</v>
      </c>
      <c r="G59" s="18">
        <v>-6.0281221763496706E-2</v>
      </c>
      <c r="H59" s="13">
        <v>48512.316510067118</v>
      </c>
      <c r="I59" s="16">
        <v>-7.0923479728738359E-2</v>
      </c>
      <c r="J59" s="13">
        <f>IF(ISNUMBER(F59),F59+F58+F56+F55+F54+F53+F52+F51+F50+F49+F48+F47,"")</f>
        <v>365308.39057046978</v>
      </c>
      <c r="K59" s="16">
        <f t="shared" si="0"/>
        <v>-0.10042201575955689</v>
      </c>
      <c r="L59" s="11">
        <v>32691.689209580836</v>
      </c>
      <c r="M59" s="11">
        <v>17566.104161676645</v>
      </c>
      <c r="N59" s="11">
        <v>1963.9169999999999</v>
      </c>
      <c r="O59" s="8">
        <v>52221.710371257483</v>
      </c>
      <c r="P59" s="18">
        <v>0.15503437701587641</v>
      </c>
      <c r="Q59" s="13">
        <v>105102.09615568862</v>
      </c>
      <c r="R59" s="16">
        <v>2.1835918131769771E-2</v>
      </c>
      <c r="S59" s="13">
        <f>IF(ISNUMBER(O59),O59+O58+O56+O55+O54+O53+O52+O51+O50+O49+O48+O47,"")</f>
        <v>648236.77690419171</v>
      </c>
      <c r="T59" s="16">
        <f t="shared" si="1"/>
        <v>-1.470112013981081E-2</v>
      </c>
      <c r="U59" s="12">
        <v>2856.1617954545459</v>
      </c>
      <c r="V59" s="18">
        <v>-0.14199454826264979</v>
      </c>
      <c r="W59" s="13">
        <v>6153.9143400755729</v>
      </c>
      <c r="X59" s="16">
        <v>-0.10136885958440012</v>
      </c>
      <c r="Y59" s="13">
        <f>IF(ISNUMBER(U59),U59+U58+U56+U55+U54+U53+U52+U51+U50+U49+U48+U47,"")</f>
        <v>42001.577840075566</v>
      </c>
      <c r="Z59" s="16">
        <f t="shared" si="2"/>
        <v>-6.1687976336088385E-2</v>
      </c>
      <c r="AA59" s="8">
        <v>121.09099999999999</v>
      </c>
      <c r="AB59" s="18">
        <v>-0.36850202344695226</v>
      </c>
      <c r="AC59" s="13">
        <v>221.12700000000001</v>
      </c>
      <c r="AD59" s="16">
        <v>-0.5356971880669219</v>
      </c>
      <c r="AE59" s="13">
        <f>IF(ISNUMBER(AA59),AA59+AA58+AA56+AA55+AA54+AA53+AA52+AA51+AA50+AA49+AA48+AA47,"")</f>
        <v>972.52</v>
      </c>
      <c r="AF59" s="16">
        <f t="shared" si="3"/>
        <v>-0.71673709986115308</v>
      </c>
      <c r="AG59" s="8">
        <v>79374.281663356334</v>
      </c>
      <c r="AH59" s="18">
        <v>-4.5675946713798377E-2</v>
      </c>
      <c r="AI59" s="13">
        <v>159989.4540058313</v>
      </c>
      <c r="AJ59" s="16">
        <v>-1.4819743766115834E-2</v>
      </c>
      <c r="AK59" s="13">
        <f>IF(ISNUMBER(AG59),AG59+AG58+AG56+AG55+AG54+AG53+AG52+AG51+AG50+AG49+AG48+AG47,"")</f>
        <v>1065233.5986480704</v>
      </c>
      <c r="AL59" s="16">
        <f t="shared" si="4"/>
        <v>-4.1588596573717343E-3</v>
      </c>
    </row>
    <row r="60" spans="2:38" s="10" customFormat="1" ht="15" hidden="1">
      <c r="B60" s="29">
        <v>2011</v>
      </c>
      <c r="C60" s="19" t="s">
        <v>17</v>
      </c>
      <c r="D60" s="11">
        <v>27102.848999999998</v>
      </c>
      <c r="E60" s="11">
        <v>34.229617449664424</v>
      </c>
      <c r="F60" s="8">
        <v>27137.078617449664</v>
      </c>
      <c r="G60" s="18">
        <v>-6.3709807633031468E-2</v>
      </c>
      <c r="H60" s="13">
        <v>75649.395127516778</v>
      </c>
      <c r="I60" s="16">
        <v>-6.8348599710628677E-2</v>
      </c>
      <c r="J60" s="13">
        <f>IF(ISNUMBER(F60),F60+F59+F58+F56+F55+F54+F53+F52+F51+F50+F49+F48,"")</f>
        <v>363461.84975167783</v>
      </c>
      <c r="K60" s="16">
        <f t="shared" si="0"/>
        <v>-9.7161871709914333E-2</v>
      </c>
      <c r="L60" s="11">
        <v>41780.105059880239</v>
      </c>
      <c r="M60" s="11">
        <v>22388.9695748503</v>
      </c>
      <c r="N60" s="11">
        <v>11.366</v>
      </c>
      <c r="O60" s="8">
        <v>64180.440634730541</v>
      </c>
      <c r="P60" s="18">
        <v>0.332420067270639</v>
      </c>
      <c r="Q60" s="13">
        <v>169282.53679041917</v>
      </c>
      <c r="R60" s="16">
        <v>5.974592573994153E-2</v>
      </c>
      <c r="S60" s="13">
        <f>IF(ISNUMBER(O60),O60+O59+O58+O56+O55+O54+O53+O52+O51+O50+O49+O48,"")</f>
        <v>664248.89419161691</v>
      </c>
      <c r="T60" s="16">
        <f t="shared" si="1"/>
        <v>1.9689526522407668E-2</v>
      </c>
      <c r="U60" s="12">
        <v>3804.1326060606061</v>
      </c>
      <c r="V60" s="18">
        <v>0.12866389828096358</v>
      </c>
      <c r="W60" s="13">
        <v>9958.046946136179</v>
      </c>
      <c r="X60" s="16">
        <v>-2.5495298278093048E-2</v>
      </c>
      <c r="Y60" s="13">
        <f>IF(ISNUMBER(U60),U60+U59+U58+U56+U55+U54+U53+U52+U51+U50+U49+U48,"")</f>
        <v>42435.236196136175</v>
      </c>
      <c r="Z60" s="16">
        <f t="shared" si="2"/>
        <v>-3.7493088522410373E-2</v>
      </c>
      <c r="AA60" s="8">
        <v>231.71299999999999</v>
      </c>
      <c r="AB60" s="18">
        <v>1.1562921672451818</v>
      </c>
      <c r="AC60" s="13">
        <v>452.84000000000003</v>
      </c>
      <c r="AD60" s="16">
        <v>-0.22421044516587707</v>
      </c>
      <c r="AE60" s="13">
        <f>IF(ISNUMBER(AA60),AA60+AA59+AA58+AA56+AA55+AA54+AA53+AA52+AA51+AA50+AA49+AA48,"")</f>
        <v>1096.7740000000001</v>
      </c>
      <c r="AF60" s="16">
        <f t="shared" si="3"/>
        <v>-0.65442712723136554</v>
      </c>
      <c r="AG60" s="8">
        <v>95353.36485824082</v>
      </c>
      <c r="AH60" s="18">
        <v>6.7258477454142263E-2</v>
      </c>
      <c r="AI60" s="13">
        <v>255342.81886407212</v>
      </c>
      <c r="AJ60" s="16">
        <v>1.4310327343548312E-2</v>
      </c>
      <c r="AK60" s="13">
        <f>IF(ISNUMBER(AG60),AG60+AG59+AG58+AG56+AG55+AG54+AG53+AG52+AG51+AG50+AG49+AG48,"")</f>
        <v>1071242.7541394308</v>
      </c>
      <c r="AL60" s="16">
        <f t="shared" si="4"/>
        <v>3.539279438255698E-3</v>
      </c>
    </row>
    <row r="61" spans="2:38" s="10" customFormat="1" ht="15" hidden="1">
      <c r="B61" s="29">
        <v>2011</v>
      </c>
      <c r="C61" s="19" t="s">
        <v>18</v>
      </c>
      <c r="D61" s="11">
        <v>27015.995000000003</v>
      </c>
      <c r="E61" s="11">
        <v>4.4639194630872483</v>
      </c>
      <c r="F61" s="8">
        <v>27020.45891946309</v>
      </c>
      <c r="G61" s="18">
        <v>-4.41664277815772E-2</v>
      </c>
      <c r="H61" s="13">
        <v>102669.85404697986</v>
      </c>
      <c r="I61" s="16">
        <v>-6.2103813565672294E-2</v>
      </c>
      <c r="J61" s="13">
        <f>IF(ISNUMBER(F61),F61+F60+F59+F58+F56+F55+F54+F53+F52+F51+F50+F49,"")</f>
        <v>362213.30902013421</v>
      </c>
      <c r="K61" s="16">
        <f t="shared" si="0"/>
        <v>-8.9756021387682627E-2</v>
      </c>
      <c r="L61" s="11">
        <v>31087.689143712574</v>
      </c>
      <c r="M61" s="11">
        <v>20658.806407185628</v>
      </c>
      <c r="N61" s="11">
        <v>234.33</v>
      </c>
      <c r="O61" s="8">
        <v>51980.825550898204</v>
      </c>
      <c r="P61" s="18">
        <v>0.10350428502871423</v>
      </c>
      <c r="Q61" s="13">
        <v>221263.36234131738</v>
      </c>
      <c r="R61" s="16">
        <v>6.9711152706852797E-2</v>
      </c>
      <c r="S61" s="13">
        <f>IF(ISNUMBER(O61),O61+O60+O59+O58+O56+O55+O54+O53+O52+O51+O50+O49,"")</f>
        <v>669124.48756886227</v>
      </c>
      <c r="T61" s="16">
        <f t="shared" si="1"/>
        <v>3.3356303020281093E-2</v>
      </c>
      <c r="U61" s="12">
        <v>4054.9966590909089</v>
      </c>
      <c r="V61" s="18">
        <v>0.36590292837901761</v>
      </c>
      <c r="W61" s="13">
        <v>14013.043605227089</v>
      </c>
      <c r="X61" s="16">
        <v>6.2616397165469628E-2</v>
      </c>
      <c r="Y61" s="13">
        <f>IF(ISNUMBER(U61),U61+U60+U59+U58+U56+U55+U54+U53+U52+U51+U50+U49,"")</f>
        <v>43521.503105227079</v>
      </c>
      <c r="Z61" s="16">
        <f t="shared" si="2"/>
        <v>-1.0786799523341982E-2</v>
      </c>
      <c r="AA61" s="8">
        <v>202.738</v>
      </c>
      <c r="AB61" s="18" t="s">
        <v>6</v>
      </c>
      <c r="AC61" s="13">
        <v>655.57799999999997</v>
      </c>
      <c r="AD61" s="16">
        <v>0.12311316310185627</v>
      </c>
      <c r="AE61" s="13">
        <f>IF(ISNUMBER(AA61),AA61+AA60+AA59+AA58+AA56+AA55+AA54+AA53+AA52+AA51+AA50+AA49,"")</f>
        <v>1299.5119999999999</v>
      </c>
      <c r="AF61" s="16">
        <f t="shared" si="3"/>
        <v>-0.34328512078237045</v>
      </c>
      <c r="AG61" s="8">
        <v>83259.019129452194</v>
      </c>
      <c r="AH61" s="18">
        <v>6.2750468657071012E-2</v>
      </c>
      <c r="AI61" s="13">
        <v>338601.83799352433</v>
      </c>
      <c r="AJ61" s="16">
        <v>2.5807256149040114E-2</v>
      </c>
      <c r="AK61" s="13">
        <f>IF(ISNUMBER(AG61),AG61+AG60+AG59+AG58+AG56+AG55+AG54+AG53+AG52+AG51+AG50+AG49,"")</f>
        <v>1076158.8116942237</v>
      </c>
      <c r="AL61" s="16">
        <f t="shared" si="4"/>
        <v>1.7516068982575846E-2</v>
      </c>
    </row>
    <row r="62" spans="2:38" s="10" customFormat="1" ht="15" hidden="1">
      <c r="B62" s="29">
        <v>2011</v>
      </c>
      <c r="C62" s="19" t="s">
        <v>19</v>
      </c>
      <c r="D62" s="11">
        <v>34621.756999999998</v>
      </c>
      <c r="E62" s="11">
        <v>40.249288590604024</v>
      </c>
      <c r="F62" s="8">
        <v>34662.006288590601</v>
      </c>
      <c r="G62" s="18">
        <v>3.8632158579092968E-2</v>
      </c>
      <c r="H62" s="13">
        <v>137331.86033557047</v>
      </c>
      <c r="I62" s="16">
        <v>-3.8568301767317736E-2</v>
      </c>
      <c r="J62" s="13">
        <f>IF(ISNUMBER(F62),F62+F61+F60+F59+F58+F56+F55+F54+F53+F52+F51+F50,"")</f>
        <v>363502.57020134229</v>
      </c>
      <c r="K62" s="16">
        <f t="shared" si="0"/>
        <v>-7.9842818620603412E-2</v>
      </c>
      <c r="L62" s="11">
        <v>44979.046964071858</v>
      </c>
      <c r="M62" s="11">
        <v>21942.63520958084</v>
      </c>
      <c r="N62" s="11">
        <v>702.99</v>
      </c>
      <c r="O62" s="8">
        <v>67624.672173652696</v>
      </c>
      <c r="P62" s="18">
        <v>0.24422305077408057</v>
      </c>
      <c r="Q62" s="13">
        <v>288888.03451497009</v>
      </c>
      <c r="R62" s="16">
        <v>0.10602457625010486</v>
      </c>
      <c r="S62" s="13">
        <f>IF(ISNUMBER(O62),O62+O61+O60+O59+O58+O56+O55+O54+O53+O52+O51+O50,"")</f>
        <v>682398.23598203587</v>
      </c>
      <c r="T62" s="16">
        <f t="shared" si="1"/>
        <v>4.9690833288748432E-2</v>
      </c>
      <c r="U62" s="12">
        <v>5067.4025000000001</v>
      </c>
      <c r="V62" s="18">
        <v>0.51275737240855102</v>
      </c>
      <c r="W62" s="13">
        <v>19080.446105227089</v>
      </c>
      <c r="X62" s="16">
        <v>0.15379770500169232</v>
      </c>
      <c r="Y62" s="13">
        <f>IF(ISNUMBER(U62),U62+U61+U60+U59+U58+U56+U55+U54+U53+U52+U51+U50,"")</f>
        <v>45239.126855227092</v>
      </c>
      <c r="Z62" s="16">
        <f t="shared" si="2"/>
        <v>3.0902981001624835E-2</v>
      </c>
      <c r="AA62" s="8">
        <v>320.36699999999996</v>
      </c>
      <c r="AB62" s="18" t="s">
        <v>6</v>
      </c>
      <c r="AC62" s="13">
        <v>975.94499999999994</v>
      </c>
      <c r="AD62" s="16">
        <v>0.67195463539569844</v>
      </c>
      <c r="AE62" s="13">
        <f>IF(ISNUMBER(AA62),AA62+AA61+AA60+AA59+AA58+AA56+AA55+AA54+AA53+AA52+AA51+AA50,"")</f>
        <v>1619.8790000000001</v>
      </c>
      <c r="AF62" s="16">
        <f t="shared" si="3"/>
        <v>-7.570010961189623E-2</v>
      </c>
      <c r="AG62" s="8">
        <v>107674.44796224328</v>
      </c>
      <c r="AH62" s="18">
        <v>0.18228145281200336</v>
      </c>
      <c r="AI62" s="13">
        <v>446276.28595576761</v>
      </c>
      <c r="AJ62" s="16">
        <v>5.9644170412170183E-2</v>
      </c>
      <c r="AK62" s="13">
        <f>IF(ISNUMBER(AG62),AG62+AG61+AG60+AG59+AG58+AG56+AG55+AG54+AG53+AG52+AG51+AG50,"")</f>
        <v>1092759.8120386053</v>
      </c>
      <c r="AL62" s="16">
        <f t="shared" si="4"/>
        <v>3.3853865568851838E-2</v>
      </c>
    </row>
    <row r="63" spans="2:38" s="10" customFormat="1" ht="15" hidden="1">
      <c r="B63" s="29">
        <v>2011</v>
      </c>
      <c r="C63" s="19" t="s">
        <v>20</v>
      </c>
      <c r="D63" s="2">
        <v>30748.122000000003</v>
      </c>
      <c r="E63" s="2">
        <v>7.9285838926174499</v>
      </c>
      <c r="F63" s="4">
        <v>30756.050583892622</v>
      </c>
      <c r="G63" s="16">
        <v>-5.3427921850338067E-2</v>
      </c>
      <c r="H63" s="14">
        <v>168087.91091946309</v>
      </c>
      <c r="I63" s="15">
        <v>-4.1322028568914759E-2</v>
      </c>
      <c r="J63" s="13">
        <f>IF(ISNUMBER(F63),F63+F62+F61+F60+F59+F58+F56+F55+F54+F53+F52+F51,"")</f>
        <v>361766.58843624167</v>
      </c>
      <c r="K63" s="16">
        <f t="shared" si="0"/>
        <v>-6.0891622382139986E-2</v>
      </c>
      <c r="L63" s="2">
        <v>24382.568568862273</v>
      </c>
      <c r="M63" s="2">
        <v>13878.408227544909</v>
      </c>
      <c r="N63" s="2">
        <v>1075.354</v>
      </c>
      <c r="O63" s="4">
        <v>39336.330796407179</v>
      </c>
      <c r="P63" s="16">
        <v>-0.23872547628277119</v>
      </c>
      <c r="Q63" s="14">
        <v>328224.36531137727</v>
      </c>
      <c r="R63" s="15">
        <v>4.9087173531898065E-2</v>
      </c>
      <c r="S63" s="13">
        <f>IF(ISNUMBER(O63),O63+O62+O61+O60+O59+O58+O56+O55+O54+O53+O52+O51,"")</f>
        <v>670062.89043712569</v>
      </c>
      <c r="T63" s="16">
        <f t="shared" si="1"/>
        <v>5.4901530650456394E-2</v>
      </c>
      <c r="U63" s="8">
        <v>5049.2055</v>
      </c>
      <c r="V63" s="16">
        <v>0.27428884913295293</v>
      </c>
      <c r="W63" s="14">
        <v>24129.651605227089</v>
      </c>
      <c r="X63" s="15">
        <v>0.17708762707194237</v>
      </c>
      <c r="Y63" s="13">
        <f>IF(ISNUMBER(U63),U63+U62+U61+U60+U59+U58+U56+U55+U54+U53+U52+U51,"")</f>
        <v>46325.961105227085</v>
      </c>
      <c r="Z63" s="16">
        <f t="shared" si="2"/>
        <v>5.6825349061277251E-2</v>
      </c>
      <c r="AA63" s="4">
        <v>113.53</v>
      </c>
      <c r="AB63" s="16">
        <v>0.94002050580997976</v>
      </c>
      <c r="AC63" s="14">
        <v>1089.4749999999999</v>
      </c>
      <c r="AD63" s="15">
        <v>0.69638060834429782</v>
      </c>
      <c r="AE63" s="13">
        <f>IF(ISNUMBER(AA63),AA63+AA62+AA61+AA60+AA59+AA58+AA56+AA55+AA54+AA53+AA52+AA51,"")</f>
        <v>1674.8889999999999</v>
      </c>
      <c r="AF63" s="16">
        <f t="shared" si="3"/>
        <v>0.20955416128650209</v>
      </c>
      <c r="AG63" s="4">
        <v>75255.1168802998</v>
      </c>
      <c r="AH63" s="16">
        <v>-0.14661837859175419</v>
      </c>
      <c r="AI63" s="14">
        <v>521531.40283606743</v>
      </c>
      <c r="AJ63" s="15">
        <v>2.3932990331448689E-2</v>
      </c>
      <c r="AK63" s="13">
        <f>IF(ISNUMBER(AG63),AG63+AG62+AG61+AG60+AG59+AG58+AG56+AG55+AG54+AG53+AG52+AG51,"")</f>
        <v>1079830.3289785944</v>
      </c>
      <c r="AL63" s="16">
        <f t="shared" si="4"/>
        <v>4.6513326502371853E-2</v>
      </c>
    </row>
    <row r="64" spans="2:38" s="10" customFormat="1" ht="15" hidden="1">
      <c r="B64" s="29">
        <v>2011</v>
      </c>
      <c r="C64" s="19" t="s">
        <v>21</v>
      </c>
      <c r="D64" s="11">
        <v>33843.442999999999</v>
      </c>
      <c r="E64" s="11">
        <v>43.43369798657718</v>
      </c>
      <c r="F64" s="8">
        <v>33886.876697986576</v>
      </c>
      <c r="G64" s="18">
        <v>-6.8913788894381378E-2</v>
      </c>
      <c r="H64" s="13">
        <v>201974.78761744965</v>
      </c>
      <c r="I64" s="16">
        <v>-4.6064914920789568E-2</v>
      </c>
      <c r="J64" s="13">
        <f>IF(ISNUMBER(F64),F64+F63+F62+F61+F60+F59+F58+F56+F55+F54+F53+F52,"")</f>
        <v>359258.47153020132</v>
      </c>
      <c r="K64" s="16">
        <f t="shared" si="0"/>
        <v>-7.2628670681773241E-2</v>
      </c>
      <c r="L64" s="11">
        <v>43244.365155688625</v>
      </c>
      <c r="M64" s="11">
        <v>11854.975940119761</v>
      </c>
      <c r="N64" s="11">
        <v>1236.8989999999999</v>
      </c>
      <c r="O64" s="8">
        <v>56336.240095808382</v>
      </c>
      <c r="P64" s="18">
        <v>2.8092123112117617E-2</v>
      </c>
      <c r="Q64" s="13">
        <v>384560.60540718568</v>
      </c>
      <c r="R64" s="16">
        <v>4.5958053490451345E-2</v>
      </c>
      <c r="S64" s="13">
        <f>IF(ISNUMBER(O64),O64+O63+O62+O61+O60+O59+O58+O56+O55+O54+O53+O52,"")</f>
        <v>671602.25111976056</v>
      </c>
      <c r="T64" s="16">
        <f t="shared" si="1"/>
        <v>3.3864565049802828E-2</v>
      </c>
      <c r="U64" s="12">
        <v>4906.3152020958087</v>
      </c>
      <c r="V64" s="18">
        <v>0.34643850366279483</v>
      </c>
      <c r="W64" s="13">
        <v>29035.966807322897</v>
      </c>
      <c r="X64" s="16">
        <v>0.2026474845632753</v>
      </c>
      <c r="Y64" s="13">
        <f>IF(ISNUMBER(U64),U64+U63+U62+U61+U60+U59+U58+U56+U55+U54+U53+U52,"")</f>
        <v>47588.355557322895</v>
      </c>
      <c r="Z64" s="16">
        <f t="shared" si="2"/>
        <v>9.1527053754470789E-2</v>
      </c>
      <c r="AA64" s="8">
        <v>27.044</v>
      </c>
      <c r="AB64" s="18" t="s">
        <v>6</v>
      </c>
      <c r="AC64" s="13">
        <v>1116.519</v>
      </c>
      <c r="AD64" s="16">
        <v>0.73848980513363527</v>
      </c>
      <c r="AE64" s="13">
        <f>IF(ISNUMBER(AA64),AA64+AA63+AA62+AA61+AA60+AA59+AA58+AA56+AA55+AA54+AA53+AA52,"")</f>
        <v>1701.9330000000002</v>
      </c>
      <c r="AF64" s="16">
        <f t="shared" si="3"/>
        <v>0.30361579964888324</v>
      </c>
      <c r="AG64" s="8">
        <v>95156.475995890767</v>
      </c>
      <c r="AH64" s="18">
        <v>3.3814471936353119E-3</v>
      </c>
      <c r="AI64" s="13">
        <v>616687.87883195817</v>
      </c>
      <c r="AJ64" s="16">
        <v>2.0707078933858813E-2</v>
      </c>
      <c r="AK64" s="13">
        <f>IF(ISNUMBER(AG64),AG64+AG63+AG62+AG61+AG60+AG59+AG58+AG56+AG55+AG54+AG53+AG52,"")</f>
        <v>1080151.0112072846</v>
      </c>
      <c r="AL64" s="16">
        <f t="shared" si="4"/>
        <v>3.057555790435797E-2</v>
      </c>
    </row>
    <row r="65" spans="2:38" s="10" customFormat="1" ht="15" hidden="1">
      <c r="B65" s="29">
        <v>2011</v>
      </c>
      <c r="C65" s="19" t="s">
        <v>22</v>
      </c>
      <c r="D65" s="11">
        <v>34643.970999999998</v>
      </c>
      <c r="E65" s="11">
        <v>4.1807516778523492</v>
      </c>
      <c r="F65" s="8">
        <v>34648.151751677848</v>
      </c>
      <c r="G65" s="18">
        <v>-1.5487896871279272E-2</v>
      </c>
      <c r="H65" s="13">
        <v>236622.9393691275</v>
      </c>
      <c r="I65" s="16">
        <v>-4.1706829977170012E-2</v>
      </c>
      <c r="J65" s="13">
        <f>IF(ISNUMBER(F65),F65+F64+F63+F62+F61+F60+F59+F58+F56+F55+F54+F53,"")</f>
        <v>358713.40255704703</v>
      </c>
      <c r="K65" s="16">
        <f t="shared" si="0"/>
        <v>-7.5902851116183334E-2</v>
      </c>
      <c r="L65" s="11">
        <v>42232.592473053883</v>
      </c>
      <c r="M65" s="11">
        <v>22384.976999999995</v>
      </c>
      <c r="N65" s="11">
        <v>2965.1009999999997</v>
      </c>
      <c r="O65" s="8">
        <v>67582.670473053877</v>
      </c>
      <c r="P65" s="18">
        <v>0.20815049566013721</v>
      </c>
      <c r="Q65" s="13">
        <v>452143.27588023955</v>
      </c>
      <c r="R65" s="16">
        <v>6.7376425393174122E-2</v>
      </c>
      <c r="S65" s="13">
        <f>IF(ISNUMBER(O65),O65+O64+O63+O62+O61+O60+O59+O58+O56+O55+O54+O53,"")</f>
        <v>683245.97134131752</v>
      </c>
      <c r="T65" s="16">
        <f t="shared" si="1"/>
        <v>4.1333753370018954E-2</v>
      </c>
      <c r="U65" s="12">
        <v>5661.0516137724544</v>
      </c>
      <c r="V65" s="18">
        <v>0.43066273596589277</v>
      </c>
      <c r="W65" s="13">
        <v>34697.018421095352</v>
      </c>
      <c r="X65" s="16">
        <v>0.23475543135236032</v>
      </c>
      <c r="Y65" s="13">
        <f>IF(ISNUMBER(U65),U65+U64+U63+U62+U61+U60+U59+U58+U56+U55+U54+U53,"")</f>
        <v>49292.463671095342</v>
      </c>
      <c r="Z65" s="16">
        <f t="shared" si="2"/>
        <v>0.1189433941140445</v>
      </c>
      <c r="AA65" s="8">
        <v>55.593000000000004</v>
      </c>
      <c r="AB65" s="18">
        <v>1.2237200000000001</v>
      </c>
      <c r="AC65" s="13">
        <v>1172.1120000000001</v>
      </c>
      <c r="AD65" s="16">
        <v>0.75667043845122062</v>
      </c>
      <c r="AE65" s="13">
        <f>IF(ISNUMBER(AA65),AA65+AA64+AA63+AA62+AA61+AA60+AA59+AA58+AA56+AA55+AA54+AA53,"")</f>
        <v>1732.5260000000001</v>
      </c>
      <c r="AF65" s="16">
        <f t="shared" si="3"/>
        <v>0.35205923530394162</v>
      </c>
      <c r="AG65" s="8">
        <v>107947.46683850417</v>
      </c>
      <c r="AH65" s="18">
        <v>0.13492584599911028</v>
      </c>
      <c r="AI65" s="13">
        <v>724635.34567046235</v>
      </c>
      <c r="AJ65" s="16">
        <v>3.6242547010954196E-2</v>
      </c>
      <c r="AK65" s="13">
        <f>IF(ISNUMBER(AG65),AG65+AG64+AG63+AG62+AG61+AG60+AG59+AG58+AG56+AG55+AG54+AG53,"")</f>
        <v>1092984.3635694596</v>
      </c>
      <c r="AL65" s="16">
        <f t="shared" si="4"/>
        <v>3.5179849286561808E-2</v>
      </c>
    </row>
    <row r="66" spans="2:38" s="10" customFormat="1" ht="15" hidden="1">
      <c r="B66" s="29">
        <v>2011</v>
      </c>
      <c r="C66" s="19" t="s">
        <v>23</v>
      </c>
      <c r="D66" s="11">
        <v>29759.573</v>
      </c>
      <c r="E66" s="11">
        <v>4.1596375838926178</v>
      </c>
      <c r="F66" s="8">
        <v>29763.732637583893</v>
      </c>
      <c r="G66" s="18">
        <v>-6.1668767162839311E-2</v>
      </c>
      <c r="H66" s="13">
        <v>266386.67200671142</v>
      </c>
      <c r="I66" s="16">
        <v>-4.3979250658348623E-2</v>
      </c>
      <c r="J66" s="13">
        <f>IF(ISNUMBER(F66),F66+F65+F64+F63+F62+F61+F60+F59+F58+F56+F55+F54,"")</f>
        <v>356757.27807382552</v>
      </c>
      <c r="K66" s="16">
        <f t="shared" si="0"/>
        <v>-7.5971583104497378E-2</v>
      </c>
      <c r="L66" s="11">
        <v>39241.024131736522</v>
      </c>
      <c r="M66" s="11">
        <v>19430.439000141694</v>
      </c>
      <c r="N66" s="11">
        <v>1512.8440000000001</v>
      </c>
      <c r="O66" s="8">
        <v>60184.307131878217</v>
      </c>
      <c r="P66" s="18">
        <v>7.8709665581554455E-2</v>
      </c>
      <c r="Q66" s="13">
        <v>512327.58301211777</v>
      </c>
      <c r="R66" s="16">
        <v>6.8695407769744365E-2</v>
      </c>
      <c r="S66" s="13">
        <f>IF(ISNUMBER(O66),O66+O65+O64+O63+O62+O61+O60+O59+O58+O56+O55+O54,"")</f>
        <v>687637.4094073273</v>
      </c>
      <c r="T66" s="16">
        <f t="shared" si="1"/>
        <v>4.9046823996361191E-2</v>
      </c>
      <c r="U66" s="12">
        <v>5446.0138667664669</v>
      </c>
      <c r="V66" s="18">
        <v>0.35478677256990854</v>
      </c>
      <c r="W66" s="13">
        <v>40143.032287861817</v>
      </c>
      <c r="X66" s="16">
        <v>0.24977733330339835</v>
      </c>
      <c r="Y66" s="13">
        <f>IF(ISNUMBER(U66),U66+U65+U64+U63+U62+U61+U60+U59+U58+U56+U55+U54,"")</f>
        <v>50718.646537861816</v>
      </c>
      <c r="Z66" s="16">
        <f t="shared" si="2"/>
        <v>0.1469398776109184</v>
      </c>
      <c r="AA66" s="8">
        <v>78.795000000000002</v>
      </c>
      <c r="AB66" s="18">
        <v>2.1518000000000002</v>
      </c>
      <c r="AC66" s="13">
        <v>1250.9070000000002</v>
      </c>
      <c r="AD66" s="16">
        <v>0.80705540748445292</v>
      </c>
      <c r="AE66" s="13">
        <f>IF(ISNUMBER(AA66),AA66+AA65+AA64+AA63+AA62+AA61+AA60+AA59+AA58+AA56+AA55+AA54,"")</f>
        <v>1786.3210000000001</v>
      </c>
      <c r="AF66" s="16">
        <f t="shared" si="3"/>
        <v>0.42572516543341549</v>
      </c>
      <c r="AG66" s="8">
        <v>95472.848636228577</v>
      </c>
      <c r="AH66" s="18">
        <v>4.2763170729557265E-2</v>
      </c>
      <c r="AI66" s="13">
        <v>820108.19430669094</v>
      </c>
      <c r="AJ66" s="16">
        <v>3.6997447788227333E-2</v>
      </c>
      <c r="AK66" s="13">
        <f>IF(ISNUMBER(AG66),AG66+AG65+AG64+AG63+AG62+AG61+AG60+AG59+AG58+AG56+AG55+AG54,"")</f>
        <v>1096899.6550190146</v>
      </c>
      <c r="AL66" s="16">
        <f t="shared" si="4"/>
        <v>4.1439212677310794E-2</v>
      </c>
    </row>
    <row r="67" spans="2:38" s="10" customFormat="1" ht="15" hidden="1">
      <c r="B67" s="29">
        <v>2011</v>
      </c>
      <c r="C67" s="19" t="s">
        <v>24</v>
      </c>
      <c r="D67" s="11">
        <v>29347.413</v>
      </c>
      <c r="E67" s="11">
        <v>31.109946308724833</v>
      </c>
      <c r="F67" s="8">
        <v>29378.522946308727</v>
      </c>
      <c r="G67" s="18">
        <v>-1.7503036932195126E-2</v>
      </c>
      <c r="H67" s="13">
        <v>295765.19495302014</v>
      </c>
      <c r="I67" s="16">
        <v>-4.1413355384048001E-2</v>
      </c>
      <c r="J67" s="13">
        <f>IF(ISNUMBER(F67),F67+F66+F65+F64+F63+F62+F61+F60+F59+F58+F56+F55,"")</f>
        <v>356233.90406711417</v>
      </c>
      <c r="K67" s="16">
        <f t="shared" si="0"/>
        <v>-6.9214732643406038E-2</v>
      </c>
      <c r="L67" s="11">
        <v>40991.046964071858</v>
      </c>
      <c r="M67" s="11">
        <v>18315.040706586828</v>
      </c>
      <c r="N67" s="11">
        <v>1394.5150000000001</v>
      </c>
      <c r="O67" s="8">
        <v>60700.602670658685</v>
      </c>
      <c r="P67" s="18">
        <v>0.13068845509419647</v>
      </c>
      <c r="Q67" s="13">
        <v>573028.1856827765</v>
      </c>
      <c r="R67" s="16">
        <v>7.4938513200441648E-2</v>
      </c>
      <c r="S67" s="13">
        <f>IF(ISNUMBER(O67),O67+O66+O65+O64+O63+O62+O61+O60+O59+O58+O56+O55,"")</f>
        <v>694653.37207199784</v>
      </c>
      <c r="T67" s="16">
        <f t="shared" si="1"/>
        <v>5.7719369507212223E-2</v>
      </c>
      <c r="U67" s="12">
        <v>5906.5414700598803</v>
      </c>
      <c r="V67" s="18">
        <v>0.51679157116634022</v>
      </c>
      <c r="W67" s="13">
        <v>46049.573757921695</v>
      </c>
      <c r="X67" s="16">
        <v>0.27864870370988903</v>
      </c>
      <c r="Y67" s="13">
        <f>IF(ISNUMBER(U67),U67+U66+U65+U64+U63+U62+U61+U60+U59+U58+U56+U55,"")</f>
        <v>52731.08575792169</v>
      </c>
      <c r="Z67" s="16">
        <f t="shared" si="2"/>
        <v>0.21270571492351875</v>
      </c>
      <c r="AA67" s="8">
        <v>84.832999999999998</v>
      </c>
      <c r="AB67" s="18">
        <v>1.8767676082607072</v>
      </c>
      <c r="AC67" s="13">
        <v>1335.7400000000002</v>
      </c>
      <c r="AD67" s="16">
        <v>0.85076289551130402</v>
      </c>
      <c r="AE67" s="13">
        <f>IF(ISNUMBER(AA67),AA67+AA66+AA65+AA64+AA63+AA62+AA61+AA60+AA59+AA58+AA56+AA55,"")</f>
        <v>1841.6650000000002</v>
      </c>
      <c r="AF67" s="16">
        <f t="shared" si="3"/>
        <v>0.46493266208864875</v>
      </c>
      <c r="AG67" s="8">
        <v>96070.500087027292</v>
      </c>
      <c r="AH67" s="18">
        <v>9.7821498530703321E-2</v>
      </c>
      <c r="AI67" s="13">
        <v>916178.69439371827</v>
      </c>
      <c r="AJ67" s="16">
        <v>4.3057294470619345E-2</v>
      </c>
      <c r="AK67" s="13">
        <f>IF(ISNUMBER(AG67),AG67+AG66+AG65+AG64+AG63+AG62+AG61+AG60+AG59+AG58+AG56+AG55,"")</f>
        <v>1105460.0268970337</v>
      </c>
      <c r="AL67" s="16">
        <f t="shared" si="4"/>
        <v>5.2405351197343762E-2</v>
      </c>
    </row>
    <row r="68" spans="2:38" s="10" customFormat="1" ht="15" hidden="1">
      <c r="B68" s="29">
        <v>2011</v>
      </c>
      <c r="C68" s="19" t="s">
        <v>25</v>
      </c>
      <c r="D68" s="11">
        <v>27774.769999999997</v>
      </c>
      <c r="E68" s="11">
        <v>32.023677852348996</v>
      </c>
      <c r="F68" s="8">
        <v>27806.793677852347</v>
      </c>
      <c r="G68" s="18">
        <v>-2.9127035621373532E-2</v>
      </c>
      <c r="H68" s="13">
        <v>323571.98863087251</v>
      </c>
      <c r="I68" s="16">
        <v>-4.036973310890124E-2</v>
      </c>
      <c r="J68" s="13">
        <f>IF(ISNUMBER(F68),F68+F67+F66+F65+F64+F63+F62+F61+F60+F59+F58+F56,"")</f>
        <v>355399.67600671144</v>
      </c>
      <c r="K68" s="16">
        <f t="shared" si="0"/>
        <v>-7.1691324540960291E-2</v>
      </c>
      <c r="L68" s="11">
        <v>36928.527982035921</v>
      </c>
      <c r="M68" s="11">
        <v>17431.540982035927</v>
      </c>
      <c r="N68" s="11">
        <v>2685.8140000000003</v>
      </c>
      <c r="O68" s="8">
        <v>57045.882964071847</v>
      </c>
      <c r="P68" s="18">
        <v>-4.9150736504502968E-3</v>
      </c>
      <c r="Q68" s="13">
        <v>630074.06864684832</v>
      </c>
      <c r="R68" s="16">
        <v>6.7184855313359382E-2</v>
      </c>
      <c r="S68" s="13">
        <f>IF(ISNUMBER(O68),O68+O67+O66+O65+O64+O63+O62+O61+O60+O59+O58+O56,"")</f>
        <v>694371.60243726743</v>
      </c>
      <c r="T68" s="16">
        <f t="shared" si="1"/>
        <v>4.6359555469889971E-2</v>
      </c>
      <c r="U68" s="12">
        <v>5223.833594311378</v>
      </c>
      <c r="V68" s="18">
        <v>0.57522167166117222</v>
      </c>
      <c r="W68" s="13">
        <v>51273.407352233073</v>
      </c>
      <c r="X68" s="16">
        <v>0.30365502007810141</v>
      </c>
      <c r="Y68" s="13">
        <f>IF(ISNUMBER(U68),U68+U67+U66+U65+U64+U63+U62+U61+U60+U59+U58+U56,"")</f>
        <v>54638.666352233078</v>
      </c>
      <c r="Z68" s="16">
        <f t="shared" si="2"/>
        <v>0.27332738797742973</v>
      </c>
      <c r="AA68" s="8">
        <v>310.98500000000001</v>
      </c>
      <c r="AB68" s="18">
        <v>0.29159467721035326</v>
      </c>
      <c r="AC68" s="13">
        <v>1646.7250000000004</v>
      </c>
      <c r="AD68" s="16">
        <v>0.71088311688311734</v>
      </c>
      <c r="AE68" s="13">
        <f>IF(ISNUMBER(AA68),AA68+AA67+AA66+AA65+AA64+AA63+AA62+AA61+AA60+AA59+AA58+AA56,"")</f>
        <v>1911.8739999999998</v>
      </c>
      <c r="AF68" s="16">
        <f t="shared" si="3"/>
        <v>0.48763130456434095</v>
      </c>
      <c r="AG68" s="8">
        <v>90387.495236235569</v>
      </c>
      <c r="AH68" s="18">
        <v>9.6261952384062432E-3</v>
      </c>
      <c r="AI68" s="13">
        <v>1006566.1896299538</v>
      </c>
      <c r="AJ68" s="16">
        <v>3.9965043025236069E-2</v>
      </c>
      <c r="AK68" s="13">
        <f>IF(ISNUMBER(AG68),AG68+AG67+AG66+AG65+AG64+AG63+AG62+AG61+AG60+AG59+AG58+AG56,"")</f>
        <v>1106321.8187962119</v>
      </c>
      <c r="AL68" s="16">
        <f t="shared" si="4"/>
        <v>4.6808805800603676E-2</v>
      </c>
    </row>
    <row r="69" spans="2:38" s="10" customFormat="1" ht="15" hidden="1">
      <c r="B69" s="29">
        <v>2011</v>
      </c>
      <c r="C69" s="19" t="s">
        <v>26</v>
      </c>
      <c r="D69" s="11">
        <v>28546.425999999999</v>
      </c>
      <c r="E69" s="11">
        <v>0.53010067114093962</v>
      </c>
      <c r="F69" s="8">
        <v>28546.956100671141</v>
      </c>
      <c r="G69" s="18">
        <v>-0.10307790309823961</v>
      </c>
      <c r="H69" s="13">
        <v>352118.94473154366</v>
      </c>
      <c r="I69" s="16">
        <v>-4.5778385475146899E-2</v>
      </c>
      <c r="J69" s="13">
        <f>IF(ISNUMBER(F69),F69+F68+F67+F66+F65+F64+F63+F62+F61+F60+F59+F58,"")</f>
        <v>352118.94473154366</v>
      </c>
      <c r="K69" s="16">
        <f t="shared" si="0"/>
        <v>-4.0421559221948976E-2</v>
      </c>
      <c r="L69" s="11">
        <v>36829.019425149701</v>
      </c>
      <c r="M69" s="11">
        <v>17742.142011976048</v>
      </c>
      <c r="N69" s="11">
        <v>1194.9960000000001</v>
      </c>
      <c r="O69" s="8">
        <v>55766.157437125745</v>
      </c>
      <c r="P69" s="18">
        <v>-0.13268590333653918</v>
      </c>
      <c r="Q69" s="13">
        <v>685840.22608397412</v>
      </c>
      <c r="R69" s="16">
        <v>4.7555871459844967E-2</v>
      </c>
      <c r="S69" s="13">
        <f>IF(ISNUMBER(O69),O69+O68+O67+O66+O65+O64+O63+O62+O61+O60+O59+O58,"")</f>
        <v>685840.226083974</v>
      </c>
      <c r="T69" s="16">
        <f t="shared" si="1"/>
        <v>9.1125553565474082E-2</v>
      </c>
      <c r="U69" s="12">
        <v>4679.243567365269</v>
      </c>
      <c r="V69" s="18">
        <v>0.39045570262653473</v>
      </c>
      <c r="W69" s="13">
        <v>55952.650919598338</v>
      </c>
      <c r="X69" s="16">
        <v>0.31049660730314388</v>
      </c>
      <c r="Y69" s="13">
        <f>IF(ISNUMBER(U69),U69+U68+U67+U66+U65+U64+U63+U62+U61+U60+U59+U58,"")</f>
        <v>55952.650919598345</v>
      </c>
      <c r="Z69" s="16">
        <f t="shared" si="2"/>
        <v>0.31049660730314405</v>
      </c>
      <c r="AA69" s="8">
        <v>421.60699999999997</v>
      </c>
      <c r="AB69" s="18">
        <v>0.59007576871872036</v>
      </c>
      <c r="AC69" s="13">
        <v>2068.3320000000003</v>
      </c>
      <c r="AD69" s="16">
        <v>0.68479101111148255</v>
      </c>
      <c r="AE69" s="13">
        <f>IF(ISNUMBER(AA69),AA69+AA68+AA67+AA66+AA65+AA64+AA63+AA62+AA61+AA60+AA59+AA58,"")</f>
        <v>2068.3319999999999</v>
      </c>
      <c r="AF69" s="16">
        <f t="shared" si="3"/>
        <v>0.68479101111148222</v>
      </c>
      <c r="AG69" s="8">
        <v>89413.964105162158</v>
      </c>
      <c r="AH69" s="18">
        <v>-0.10366998982944586</v>
      </c>
      <c r="AI69" s="13">
        <v>1095980.1537351159</v>
      </c>
      <c r="AJ69" s="16">
        <v>2.6544414834402064E-2</v>
      </c>
      <c r="AK69" s="13">
        <f>IF(ISNUMBER(AG69),AG69+AG68+AG67+AG66+AG65+AG64+AG63+AG62+AG61+AG60+AG59+AG58,"")</f>
        <v>1095980.1537351159</v>
      </c>
      <c r="AL69" s="16">
        <f t="shared" si="4"/>
        <v>2.6544414834401772E-2</v>
      </c>
    </row>
    <row r="70" spans="2:38" s="10" customFormat="1" ht="15" hidden="1">
      <c r="B70" s="28">
        <v>2011</v>
      </c>
      <c r="C70" s="20" t="s">
        <v>2</v>
      </c>
      <c r="D70" s="25">
        <f>SUM(D58+D59+D60+D61+D62+D63+D64+D66+D65+D67+D68+D69)</f>
        <v>351878.027</v>
      </c>
      <c r="E70" s="25">
        <f>E58+E59+E60+E61+E62+E63+E64+E65+E66+E67+E68+E69</f>
        <v>240.91773154362414</v>
      </c>
      <c r="F70" s="25">
        <f>F58+F59+F60+F61+F62+F63+F64+F65+F66+F67+F68+F69</f>
        <v>352118.94473154366</v>
      </c>
      <c r="G70" s="23"/>
      <c r="H70" s="26"/>
      <c r="I70" s="26"/>
      <c r="J70" s="26"/>
      <c r="K70" s="23" t="str">
        <f t="shared" si="0"/>
        <v/>
      </c>
      <c r="L70" s="25">
        <f>L58+L59+L60+L61+L62+L63+L64+L65+L66+L67+L68+L69</f>
        <v>446612.41796407191</v>
      </c>
      <c r="M70" s="25">
        <f>M58+M59+M60+M61+M62+M63+M64+M65+M66+M67+M68+M69</f>
        <v>224249.47811990214</v>
      </c>
      <c r="N70" s="25">
        <f>N58+N59+N60+N61+N62+N63+N64+N65+N66+N67+N68+N69</f>
        <v>14978.126</v>
      </c>
      <c r="O70" s="25">
        <f>O58+O59+O60+O61+O62+O63+O64+O65+O66+O67+O68+O69</f>
        <v>685840.22608397412</v>
      </c>
      <c r="P70" s="23"/>
      <c r="Q70" s="26"/>
      <c r="R70" s="26"/>
      <c r="S70" s="26"/>
      <c r="T70" s="23" t="str">
        <f t="shared" si="1"/>
        <v/>
      </c>
      <c r="U70" s="25">
        <f>U58+U59+U61+U60+U62+U63+U64+U65+U66+U67+U68+U69</f>
        <v>55952.650919598338</v>
      </c>
      <c r="V70" s="23"/>
      <c r="W70" s="26"/>
      <c r="X70" s="26"/>
      <c r="Y70" s="26"/>
      <c r="Z70" s="23" t="str">
        <f t="shared" si="2"/>
        <v/>
      </c>
      <c r="AA70" s="25">
        <f>AA58+AA59+AA60+AA61+AA62+AA63+AA64+AA65+AA66+AA67+AA68+AA69</f>
        <v>2068.3320000000003</v>
      </c>
      <c r="AB70" s="23"/>
      <c r="AC70" s="26"/>
      <c r="AD70" s="26"/>
      <c r="AE70" s="26"/>
      <c r="AF70" s="23" t="str">
        <f t="shared" si="3"/>
        <v/>
      </c>
      <c r="AG70" s="25">
        <f>AG58+AG59+AG60+AG61+AG62+AG63+AG64+AG65+AG66+AG67+AG68+AG69</f>
        <v>1095980.1537351159</v>
      </c>
      <c r="AH70" s="23"/>
      <c r="AI70" s="26"/>
      <c r="AJ70" s="26"/>
      <c r="AK70" s="26"/>
      <c r="AL70" s="23" t="str">
        <f t="shared" si="4"/>
        <v/>
      </c>
    </row>
    <row r="71" spans="2:38" s="10" customFormat="1" ht="15" hidden="1">
      <c r="B71" s="29">
        <v>2012</v>
      </c>
      <c r="C71" s="19" t="s">
        <v>15</v>
      </c>
      <c r="D71" s="11">
        <v>25734.395999999997</v>
      </c>
      <c r="E71" s="11">
        <v>0.24209395973154363</v>
      </c>
      <c r="F71" s="8">
        <v>25734.638093959729</v>
      </c>
      <c r="G71" s="18">
        <v>5.742861464532556E-2</v>
      </c>
      <c r="H71" s="13">
        <v>25734.638093959729</v>
      </c>
      <c r="I71" s="16">
        <v>5.742861464532556E-2</v>
      </c>
      <c r="J71" s="13">
        <f>IF(ISNUMBER(F71),F71+F69+F68+F67+F66+F65+F64+F63+F62+F61+F60+F59,"")</f>
        <v>353516.5848120806</v>
      </c>
      <c r="K71" s="16">
        <f t="shared" si="0"/>
        <v>-3.6369833447629889E-2</v>
      </c>
      <c r="L71" s="11">
        <v>46212.942994011981</v>
      </c>
      <c r="M71" s="11">
        <v>13348.580682634731</v>
      </c>
      <c r="N71" s="11">
        <v>0</v>
      </c>
      <c r="O71" s="8">
        <v>59561.727676646711</v>
      </c>
      <c r="P71" s="18">
        <v>0.12634820629812182</v>
      </c>
      <c r="Q71" s="13">
        <v>59561.727676646711</v>
      </c>
      <c r="R71" s="16">
        <v>0.12634820629812182</v>
      </c>
      <c r="S71" s="13">
        <f>IF(ISNUMBER(O71),O71+O69+O68+O67+O66+O65+O64+O63+O62+O61+O60+O59,"")</f>
        <v>692521.56797618954</v>
      </c>
      <c r="T71" s="16">
        <f t="shared" si="1"/>
        <v>7.999385434744169E-2</v>
      </c>
      <c r="U71" s="12">
        <v>4562.2229955089824</v>
      </c>
      <c r="V71" s="18">
        <v>0.38343400051360343</v>
      </c>
      <c r="W71" s="13">
        <v>4562.2229955089824</v>
      </c>
      <c r="X71" s="16">
        <v>0.38343400051360343</v>
      </c>
      <c r="Y71" s="13">
        <f>IF(ISNUMBER(U71),U71+U69+U68+U67+U66+U65+U64+U63+U62+U61+U60+U59,"")</f>
        <v>57217.121370486304</v>
      </c>
      <c r="Z71" s="16">
        <f t="shared" si="2"/>
        <v>0.34710124161453981</v>
      </c>
      <c r="AA71" s="8">
        <v>355.39100000000002</v>
      </c>
      <c r="AB71" s="18">
        <v>2.5526310528209848</v>
      </c>
      <c r="AC71" s="13">
        <v>355.39100000000002</v>
      </c>
      <c r="AD71" s="16">
        <v>2.5526310528209848</v>
      </c>
      <c r="AE71" s="13">
        <f>IF(ISNUMBER(AA71),AA71+AA69+AA68+AA67+AA66+AA65+AA64+AA63+AA62+AA61+AA60+AA59,"")</f>
        <v>2323.6870000000004</v>
      </c>
      <c r="AF71" s="16">
        <f t="shared" si="3"/>
        <v>1.2275012677569859</v>
      </c>
      <c r="AG71" s="8">
        <v>90213.97976611543</v>
      </c>
      <c r="AH71" s="18">
        <v>0.11906948958518804</v>
      </c>
      <c r="AI71" s="13">
        <v>90213.97976611543</v>
      </c>
      <c r="AJ71" s="16">
        <v>0.11906948958518804</v>
      </c>
      <c r="AK71" s="13">
        <f>IF(ISNUMBER(AG71),AG71+AG69+AG68+AG67+AG66+AG65+AG64+AG63+AG62+AG61+AG60+AG59,"")</f>
        <v>1105578.9611587564</v>
      </c>
      <c r="AL71" s="16">
        <f t="shared" si="4"/>
        <v>3.4186368720098476E-2</v>
      </c>
    </row>
    <row r="72" spans="2:38" s="10" customFormat="1" ht="15" hidden="1">
      <c r="B72" s="29">
        <v>2012</v>
      </c>
      <c r="C72" s="19" t="s">
        <v>16</v>
      </c>
      <c r="D72" s="11">
        <v>25155.881999999994</v>
      </c>
      <c r="E72" s="11">
        <v>32.88088590604027</v>
      </c>
      <c r="F72" s="8">
        <v>25188.762885906035</v>
      </c>
      <c r="G72" s="18">
        <v>4.1920622034510524E-2</v>
      </c>
      <c r="H72" s="13">
        <v>50923.400979865764</v>
      </c>
      <c r="I72" s="16">
        <v>4.9700460486118203E-2</v>
      </c>
      <c r="J72" s="13">
        <f>IF(ISNUMBER(F72),F72+F71+F69+F68+F67+F66+F65+F64+F63+F62+F61+F60,"")</f>
        <v>354530.02920134232</v>
      </c>
      <c r="K72" s="16">
        <f t="shared" si="0"/>
        <v>-2.9504828378827688E-2</v>
      </c>
      <c r="L72" s="11">
        <v>41301.058353293411</v>
      </c>
      <c r="M72" s="11">
        <v>14860.040197604791</v>
      </c>
      <c r="N72" s="11">
        <v>0</v>
      </c>
      <c r="O72" s="8">
        <v>56161.098550898198</v>
      </c>
      <c r="P72" s="18">
        <v>7.5435832178505802E-2</v>
      </c>
      <c r="Q72" s="13">
        <v>115722.82622754491</v>
      </c>
      <c r="R72" s="16">
        <v>0.10105155330226445</v>
      </c>
      <c r="S72" s="13">
        <f>IF(ISNUMBER(O72),O72+O71+O69+O68+O67+O66+O65+O64+O63+O62+O61+O60,"")</f>
        <v>696460.9561558303</v>
      </c>
      <c r="T72" s="16">
        <f t="shared" si="1"/>
        <v>7.4392846826655812E-2</v>
      </c>
      <c r="U72" s="12">
        <v>4197.2954565868267</v>
      </c>
      <c r="V72" s="18">
        <v>0.46955801427868527</v>
      </c>
      <c r="W72" s="13">
        <v>8759.5184520958101</v>
      </c>
      <c r="X72" s="16">
        <v>0.42340597675401503</v>
      </c>
      <c r="Y72" s="13">
        <f>IF(ISNUMBER(U72),U72+U71+U69+U68+U67+U66+U65+U64+U63+U62+U61+U60,"")</f>
        <v>58558.255031618588</v>
      </c>
      <c r="Z72" s="16">
        <f t="shared" si="2"/>
        <v>0.39419179095090001</v>
      </c>
      <c r="AA72" s="8">
        <v>561.399</v>
      </c>
      <c r="AB72" s="18">
        <v>3.6361744473164812</v>
      </c>
      <c r="AC72" s="13">
        <v>916.79</v>
      </c>
      <c r="AD72" s="16">
        <v>3.1459885043436575</v>
      </c>
      <c r="AE72" s="13">
        <f>IF(ISNUMBER(AA72),AA72+AA71+AA69+AA68+AA67+AA66+AA65+AA64+AA63+AA62+AA61+AA60,"")</f>
        <v>2763.9950000000003</v>
      </c>
      <c r="AF72" s="16">
        <f t="shared" si="3"/>
        <v>1.8420957923744503</v>
      </c>
      <c r="AG72" s="8">
        <v>86108.555893391065</v>
      </c>
      <c r="AH72" s="18">
        <v>8.484201795483659E-2</v>
      </c>
      <c r="AI72" s="13">
        <v>176322.53565950651</v>
      </c>
      <c r="AJ72" s="16">
        <v>0.10208848923929636</v>
      </c>
      <c r="AK72" s="13">
        <f>IF(ISNUMBER(AG72),AG72+AG71+AG69+AG68+AG67+AG66+AG65+AG64+AG63+AG62+AG61+AG60,"")</f>
        <v>1112313.2353887912</v>
      </c>
      <c r="AL72" s="16">
        <f t="shared" si="4"/>
        <v>4.4196537548638573E-2</v>
      </c>
    </row>
    <row r="73" spans="2:38" s="10" customFormat="1" ht="15" hidden="1">
      <c r="B73" s="29">
        <v>2012</v>
      </c>
      <c r="C73" s="19" t="s">
        <v>17</v>
      </c>
      <c r="D73" s="11">
        <v>25980.603999999999</v>
      </c>
      <c r="E73" s="11">
        <v>1.0753892617449665</v>
      </c>
      <c r="F73" s="8">
        <v>25981.68</v>
      </c>
      <c r="G73" s="18">
        <v>-4.2599999999999999E-2</v>
      </c>
      <c r="H73" s="13">
        <v>76905.08</v>
      </c>
      <c r="I73" s="16">
        <v>1.66E-2</v>
      </c>
      <c r="J73" s="13">
        <f>IF(ISNUMBER(F73),F73+F72+F71+F69+F68+F67+F66+F65+F64+F63+F62+F61,"")</f>
        <v>353374.63058389263</v>
      </c>
      <c r="K73" s="16">
        <f t="shared" si="0"/>
        <v>-2.7753171824434732E-2</v>
      </c>
      <c r="L73" s="11">
        <v>53195.853616766464</v>
      </c>
      <c r="M73" s="11">
        <v>13172.010778443113</v>
      </c>
      <c r="N73" s="11">
        <v>154.80799999999999</v>
      </c>
      <c r="O73" s="8">
        <v>66522.880000000005</v>
      </c>
      <c r="P73" s="18">
        <v>3.6499999999999998E-2</v>
      </c>
      <c r="Q73" s="13">
        <v>182245.7</v>
      </c>
      <c r="R73" s="16">
        <v>7.6600000000000001E-2</v>
      </c>
      <c r="S73" s="13">
        <f>IF(ISNUMBER(O73),O73+O72+O71+O69+O68+O67+O66+O65+O64+O63+O62+O61,"")</f>
        <v>698803.3955210998</v>
      </c>
      <c r="T73" s="16">
        <f t="shared" si="1"/>
        <v>5.2020412275635482E-2</v>
      </c>
      <c r="U73" s="12">
        <v>5037.0480359281446</v>
      </c>
      <c r="V73" s="18">
        <v>0.3241</v>
      </c>
      <c r="W73" s="13">
        <v>13796.57</v>
      </c>
      <c r="X73" s="16">
        <v>0.38550000000000001</v>
      </c>
      <c r="Y73" s="13">
        <f>IF(ISNUMBER(U73),U73+U72+U71+U69+U68+U67+U66+U65+U64+U63+U62+U61,"")</f>
        <v>59791.170461486116</v>
      </c>
      <c r="Z73" s="16">
        <f t="shared" si="2"/>
        <v>0.4089981774846404</v>
      </c>
      <c r="AA73" s="8">
        <v>304.55799999999999</v>
      </c>
      <c r="AB73" s="18">
        <v>0.31440000000000001</v>
      </c>
      <c r="AC73" s="13">
        <v>1221.3499999999999</v>
      </c>
      <c r="AD73" s="16">
        <v>1.6971000000000001</v>
      </c>
      <c r="AE73" s="13">
        <f>IF(ISNUMBER(AA73),AA73+AA72+AA71+AA69+AA68+AA67+AA66+AA65+AA64+AA63+AA62+AA61,"")</f>
        <v>2836.8399999999997</v>
      </c>
      <c r="AF73" s="16">
        <f t="shared" si="3"/>
        <v>1.5865310446819485</v>
      </c>
      <c r="AG73" s="8">
        <v>97846.16</v>
      </c>
      <c r="AH73" s="18">
        <v>2.6100000000000002E-2</v>
      </c>
      <c r="AI73" s="13">
        <v>274168.7</v>
      </c>
      <c r="AJ73" s="16">
        <v>7.3700000000000002E-2</v>
      </c>
      <c r="AK73" s="13">
        <f>IF(ISNUMBER(AG73),AG73+AG72+AG71+AG69+AG68+AG67+AG66+AG65+AG64+AG63+AG62+AG61,"")</f>
        <v>1114806.0305305505</v>
      </c>
      <c r="AL73" s="16">
        <f t="shared" si="4"/>
        <v>4.0666110667059489E-2</v>
      </c>
    </row>
    <row r="74" spans="2:38" s="10" customFormat="1" ht="15" hidden="1">
      <c r="B74" s="29">
        <v>2012</v>
      </c>
      <c r="C74" s="19" t="s">
        <v>18</v>
      </c>
      <c r="D74" s="11">
        <v>25685.090999999993</v>
      </c>
      <c r="E74" s="11">
        <v>34.8256644295302</v>
      </c>
      <c r="F74" s="8">
        <v>25719.916664429522</v>
      </c>
      <c r="G74" s="18">
        <v>-4.8131760415689118E-2</v>
      </c>
      <c r="H74" s="13">
        <v>102624.99666442952</v>
      </c>
      <c r="I74" s="16">
        <v>-4.3690899307025077E-4</v>
      </c>
      <c r="J74" s="13">
        <f>IF(ISNUMBER(F74),F74+F73+F72+F71+F69+F68+F67+F66+F65+F64+F63+F62,"")</f>
        <v>352074.08832885901</v>
      </c>
      <c r="K74" s="16">
        <f t="shared" si="0"/>
        <v>-2.7992402373905028E-2</v>
      </c>
      <c r="L74" s="11">
        <v>30568.421335329342</v>
      </c>
      <c r="M74" s="11">
        <v>12996.628742514971</v>
      </c>
      <c r="N74" s="11">
        <v>0</v>
      </c>
      <c r="O74" s="8">
        <v>43565.050077844309</v>
      </c>
      <c r="P74" s="18">
        <v>-0.16190153549626485</v>
      </c>
      <c r="Q74" s="13">
        <v>225810.75007784431</v>
      </c>
      <c r="R74" s="16">
        <v>2.0551923682295747E-2</v>
      </c>
      <c r="S74" s="13">
        <f>IF(ISNUMBER(O74),O74+O73+O72+O71+O69+O68+O67+O66+O65+O64+O63+O62,"")</f>
        <v>690387.62004804588</v>
      </c>
      <c r="T74" s="16">
        <f t="shared" si="1"/>
        <v>3.1777543452996604E-2</v>
      </c>
      <c r="U74" s="12">
        <v>6468.4861302395202</v>
      </c>
      <c r="V74" s="18">
        <v>0.59518901593612972</v>
      </c>
      <c r="W74" s="13">
        <v>20265.056130239522</v>
      </c>
      <c r="X74" s="16">
        <v>0.44615664527585808</v>
      </c>
      <c r="Y74" s="13">
        <f>IF(ISNUMBER(U74),U74+U73+U72+U71+U69+U68+U67+U66+U65+U64+U63+U62,"")</f>
        <v>62204.65993263472</v>
      </c>
      <c r="Z74" s="16">
        <f t="shared" si="2"/>
        <v>0.42928565178999373</v>
      </c>
      <c r="AA74" s="8">
        <v>204.1</v>
      </c>
      <c r="AB74" s="18">
        <v>6.7180301670135556E-3</v>
      </c>
      <c r="AC74" s="13">
        <v>1425.4499999999998</v>
      </c>
      <c r="AD74" s="16">
        <v>1.1743408107044471</v>
      </c>
      <c r="AE74" s="13">
        <f>IF(ISNUMBER(AA74),AA74+AA73+AA72+AA71+AA69+AA68+AA67+AA66+AA65+AA64+AA63+AA62,"")</f>
        <v>2838.2020000000002</v>
      </c>
      <c r="AF74" s="16">
        <f t="shared" si="3"/>
        <v>1.1840521672751005</v>
      </c>
      <c r="AG74" s="8">
        <v>75957.552872513348</v>
      </c>
      <c r="AH74" s="18">
        <v>-8.769579960564311E-2</v>
      </c>
      <c r="AI74" s="13">
        <v>350126.25287251337</v>
      </c>
      <c r="AJ74" s="16">
        <v>3.4035299239012051E-2</v>
      </c>
      <c r="AK74" s="13">
        <f>IF(ISNUMBER(AG74),AG74+AG73+AG72+AG71+AG69+AG68+AG67+AG66+AG65+AG64+AG63+AG62,"")</f>
        <v>1107504.5642736114</v>
      </c>
      <c r="AL74" s="16">
        <f t="shared" si="4"/>
        <v>2.912744126495544E-2</v>
      </c>
    </row>
    <row r="75" spans="2:38" s="10" customFormat="1" ht="15" hidden="1">
      <c r="B75" s="29">
        <v>2012</v>
      </c>
      <c r="C75" s="19" t="s">
        <v>19</v>
      </c>
      <c r="D75" s="11">
        <v>30091.371999999999</v>
      </c>
      <c r="E75" s="11">
        <v>5.2971610738255031</v>
      </c>
      <c r="F75" s="8">
        <v>30096.669161073823</v>
      </c>
      <c r="G75" s="18">
        <v>-0.13171012345639987</v>
      </c>
      <c r="H75" s="13">
        <v>132721.66582550335</v>
      </c>
      <c r="I75" s="16">
        <v>-3.3569737559821178E-2</v>
      </c>
      <c r="J75" s="13">
        <f>IF(ISNUMBER(F75),F75+F74+F73+F72+F71+F69+F68+F67+F66+F65+F64+F63,"")</f>
        <v>347508.75120134221</v>
      </c>
      <c r="K75" s="16">
        <f t="shared" si="0"/>
        <v>-4.3999190957965381E-2</v>
      </c>
      <c r="L75" s="11">
        <v>46588.824000000008</v>
      </c>
      <c r="M75" s="11">
        <v>14473.575598802396</v>
      </c>
      <c r="N75" s="11">
        <v>0</v>
      </c>
      <c r="O75" s="8">
        <v>61062.399598802403</v>
      </c>
      <c r="P75" s="18">
        <v>-9.7039621249462082E-2</v>
      </c>
      <c r="Q75" s="13">
        <v>286873.14967664669</v>
      </c>
      <c r="R75" s="16">
        <v>-6.9746219905102436E-3</v>
      </c>
      <c r="S75" s="13">
        <f>IF(ISNUMBER(O75),O75+O74+O73+O72+O71+O69+O68+O67+O66+O65+O64+O63,"")</f>
        <v>683825.34747319552</v>
      </c>
      <c r="T75" s="16">
        <f t="shared" si="1"/>
        <v>2.0913176733317654E-3</v>
      </c>
      <c r="U75" s="12">
        <v>7419.5315164670665</v>
      </c>
      <c r="V75" s="18">
        <v>0.46416857876734019</v>
      </c>
      <c r="W75" s="13">
        <v>27684.58764670659</v>
      </c>
      <c r="X75" s="16">
        <v>0.45094027120898383</v>
      </c>
      <c r="Y75" s="13">
        <f>IF(ISNUMBER(U75),U75+U74+U73+U72+U71+U69+U68+U67+U66+U65+U64+U63,"")</f>
        <v>64556.7889491018</v>
      </c>
      <c r="Z75" s="16">
        <f t="shared" si="2"/>
        <v>0.4270122665208485</v>
      </c>
      <c r="AA75" s="8">
        <v>181.30499999999998</v>
      </c>
      <c r="AB75" s="18">
        <v>-0.43407092490799615</v>
      </c>
      <c r="AC75" s="13">
        <v>1606.7549999999999</v>
      </c>
      <c r="AD75" s="16">
        <v>0.64635814518236168</v>
      </c>
      <c r="AE75" s="13">
        <f>IF(ISNUMBER(AA75),AA75+AA74+AA73+AA72+AA71+AA69+AA68+AA67+AA66+AA65+AA64+AA63,"")</f>
        <v>2699.1400000000003</v>
      </c>
      <c r="AF75" s="16">
        <f t="shared" si="3"/>
        <v>0.66626025771060682</v>
      </c>
      <c r="AG75" s="8">
        <v>98759.905276343285</v>
      </c>
      <c r="AH75" s="18">
        <v>-8.2791626561447007E-2</v>
      </c>
      <c r="AI75" s="13">
        <v>448886.15814885666</v>
      </c>
      <c r="AJ75" s="16">
        <v>5.8481086161672469E-3</v>
      </c>
      <c r="AK75" s="13">
        <f>IF(ISNUMBER(AG75),AG75+AG74+AG73+AG72+AG71+AG69+AG68+AG67+AG66+AG65+AG64+AG63,"")</f>
        <v>1098590.0215877115</v>
      </c>
      <c r="AL75" s="16">
        <f t="shared" si="4"/>
        <v>5.3353074343296045E-3</v>
      </c>
    </row>
    <row r="76" spans="2:38" s="10" customFormat="1" ht="15" hidden="1">
      <c r="B76" s="29">
        <v>2012</v>
      </c>
      <c r="C76" s="19" t="s">
        <v>20</v>
      </c>
      <c r="D76" s="11">
        <v>30442.224999999999</v>
      </c>
      <c r="E76" s="11">
        <v>53.333416107382547</v>
      </c>
      <c r="F76" s="8">
        <v>30495.558416107382</v>
      </c>
      <c r="G76" s="18">
        <v>-8.469623467249221E-3</v>
      </c>
      <c r="H76" s="13">
        <v>163217.22424161073</v>
      </c>
      <c r="I76" s="16">
        <v>-2.8977019532273607E-2</v>
      </c>
      <c r="J76" s="13">
        <f>IF(ISNUMBER(F76),F76+F75+F74+F73+F72+F71+F69+F68+F67+F66+F65+F64,"")</f>
        <v>347248.25903355703</v>
      </c>
      <c r="K76" s="16">
        <f t="shared" si="0"/>
        <v>-4.0131758616629064E-2</v>
      </c>
      <c r="L76" s="11">
        <v>46344.750712574845</v>
      </c>
      <c r="M76" s="11">
        <v>11125.624</v>
      </c>
      <c r="N76" s="11">
        <v>0</v>
      </c>
      <c r="O76" s="8">
        <v>57470.374712574849</v>
      </c>
      <c r="P76" s="18">
        <v>0.46099988354338217</v>
      </c>
      <c r="Q76" s="13">
        <v>344343.52438922157</v>
      </c>
      <c r="R76" s="16">
        <v>4.9110184317219918E-2</v>
      </c>
      <c r="S76" s="13">
        <f>IF(ISNUMBER(O76),O76+O75+O74+O73+O72+O71+O69+O68+O67+O66+O65+O64,"")</f>
        <v>701959.39138936321</v>
      </c>
      <c r="T76" s="16">
        <f t="shared" si="1"/>
        <v>4.7602249590973991E-2</v>
      </c>
      <c r="U76" s="12">
        <v>7575.0477544910191</v>
      </c>
      <c r="V76" s="18">
        <v>0.50024548505522692</v>
      </c>
      <c r="W76" s="13">
        <v>35259.635401197607</v>
      </c>
      <c r="X76" s="16">
        <v>0.46125754229951177</v>
      </c>
      <c r="Y76" s="13">
        <f>IF(ISNUMBER(U76),U76+U75+U74+U73+U72+U71+U69+U68+U67+U66+U65+U64,"")</f>
        <v>67082.631203592813</v>
      </c>
      <c r="Z76" s="16">
        <f t="shared" si="2"/>
        <v>0.44805697719293935</v>
      </c>
      <c r="AA76" s="8">
        <v>101.44</v>
      </c>
      <c r="AB76" s="18">
        <v>-0.10649167620893163</v>
      </c>
      <c r="AC76" s="13">
        <v>1708.1949999999999</v>
      </c>
      <c r="AD76" s="16">
        <v>0.5679065604993232</v>
      </c>
      <c r="AE76" s="13">
        <f>IF(ISNUMBER(AA76),AA76+AA75+AA74+AA73+AA72+AA71+AA69+AA68+AA67+AA66+AA65+AA64,"")</f>
        <v>2687.05</v>
      </c>
      <c r="AF76" s="16">
        <f t="shared" si="3"/>
        <v>0.60431527104184235</v>
      </c>
      <c r="AG76" s="8">
        <v>95642.420883173254</v>
      </c>
      <c r="AH76" s="18">
        <v>0.27090920655005224</v>
      </c>
      <c r="AI76" s="13">
        <v>544528.57903202996</v>
      </c>
      <c r="AJ76" s="16">
        <v>4.4095477416901119E-2</v>
      </c>
      <c r="AK76" s="13">
        <f>IF(ISNUMBER(AG76),AG76+AG75+AG74+AG73+AG72+AG71+AG69+AG68+AG67+AG66+AG65+AG64,"")</f>
        <v>1118977.3255905849</v>
      </c>
      <c r="AL76" s="16">
        <f t="shared" si="4"/>
        <v>3.6252914519468472E-2</v>
      </c>
    </row>
    <row r="77" spans="2:38" s="10" customFormat="1" ht="15" hidden="1">
      <c r="B77" s="29">
        <v>2012</v>
      </c>
      <c r="C77" s="19" t="s">
        <v>21</v>
      </c>
      <c r="D77" s="11">
        <v>32907.135000000002</v>
      </c>
      <c r="E77" s="11">
        <v>30.88824832214765</v>
      </c>
      <c r="F77" s="8">
        <v>32938.023248322148</v>
      </c>
      <c r="G77" s="18">
        <v>-2.8000616820517021E-2</v>
      </c>
      <c r="H77" s="13">
        <v>196155.24748993287</v>
      </c>
      <c r="I77" s="16">
        <v>-2.8813200876038447E-2</v>
      </c>
      <c r="J77" s="13">
        <f>IF(ISNUMBER(F77),F77+F76+F75+F74+F73+F72+F71+F69+F68+F67+F66+F65,"")</f>
        <v>346299.40558389266</v>
      </c>
      <c r="K77" s="16">
        <f t="shared" si="0"/>
        <v>-3.6071705953409229E-2</v>
      </c>
      <c r="L77" s="11">
        <v>47935.165089820359</v>
      </c>
      <c r="M77" s="11">
        <v>12466.704215568863</v>
      </c>
      <c r="N77" s="11">
        <v>241.31700000000001</v>
      </c>
      <c r="O77" s="8">
        <v>60643.390305389221</v>
      </c>
      <c r="P77" s="18">
        <v>7.6454342750880588E-2</v>
      </c>
      <c r="Q77" s="13">
        <v>404986.91469461081</v>
      </c>
      <c r="R77" s="16">
        <v>5.3115969239223126E-2</v>
      </c>
      <c r="S77" s="13">
        <f>IF(ISNUMBER(O77),O77+O76+O75+O74+O73+O72+O71+O69+O68+O67+O66+O65,"")</f>
        <v>706266.54159894423</v>
      </c>
      <c r="T77" s="16">
        <f t="shared" si="1"/>
        <v>5.1614315499074026E-2</v>
      </c>
      <c r="U77" s="12">
        <v>6879.5305988023938</v>
      </c>
      <c r="V77" s="18">
        <v>0.40217868510846899</v>
      </c>
      <c r="W77" s="13">
        <v>42139.165999999997</v>
      </c>
      <c r="X77" s="16">
        <v>0.45127476827713076</v>
      </c>
      <c r="Y77" s="13">
        <f>IF(ISNUMBER(U77),U77+U76+U75+U74+U73+U72+U71+U69+U68+U67+U66+U65,"")</f>
        <v>69055.846600299396</v>
      </c>
      <c r="Z77" s="16">
        <f t="shared" si="2"/>
        <v>0.45110806607128251</v>
      </c>
      <c r="AA77" s="8">
        <v>76.819999999999993</v>
      </c>
      <c r="AB77" s="18">
        <v>1.8405561307498886</v>
      </c>
      <c r="AC77" s="13">
        <v>1785.0149999999999</v>
      </c>
      <c r="AD77" s="16">
        <v>0.59873230997412485</v>
      </c>
      <c r="AE77" s="13">
        <f>IF(ISNUMBER(AA77),AA77+AA76+AA75+AA74+AA73+AA72+AA71+AA69+AA68+AA67+AA66+AA65,"")</f>
        <v>2736.826</v>
      </c>
      <c r="AF77" s="16">
        <f t="shared" si="3"/>
        <v>0.60806917781134728</v>
      </c>
      <c r="AG77" s="8">
        <v>100537.76415251377</v>
      </c>
      <c r="AH77" s="18">
        <v>5.6551990816215092E-2</v>
      </c>
      <c r="AI77" s="13">
        <v>645066.34318454377</v>
      </c>
      <c r="AJ77" s="16">
        <v>4.601754846606676E-2</v>
      </c>
      <c r="AK77" s="13">
        <f>IF(ISNUMBER(AG77),AG77+AG76+AG75+AG74+AG73+AG72+AG71+AG69+AG68+AG67+AG66+AG65,"")</f>
        <v>1124358.6137472079</v>
      </c>
      <c r="AL77" s="16">
        <f t="shared" si="4"/>
        <v>4.092724265518434E-2</v>
      </c>
    </row>
    <row r="78" spans="2:38" s="10" customFormat="1" ht="15" hidden="1">
      <c r="B78" s="29">
        <v>2012</v>
      </c>
      <c r="C78" s="19" t="s">
        <v>22</v>
      </c>
      <c r="D78" s="11">
        <v>32188.181</v>
      </c>
      <c r="E78" s="11">
        <v>6.8587852348993295</v>
      </c>
      <c r="F78" s="8">
        <v>32195.039785234902</v>
      </c>
      <c r="G78" s="18">
        <v>-7.0800658690954643E-2</v>
      </c>
      <c r="H78" s="13">
        <v>228350.28727516776</v>
      </c>
      <c r="I78" s="16">
        <v>-3.4961327570420142E-2</v>
      </c>
      <c r="J78" s="13">
        <f>IF(ISNUMBER(F78),F78+F77+F76+F75+F74+F73+F72+F71+F69+F68+F67+F66,"")</f>
        <v>343846.2936174497</v>
      </c>
      <c r="K78" s="16">
        <f t="shared" si="0"/>
        <v>-4.1445646673971076E-2</v>
      </c>
      <c r="L78" s="11">
        <v>49111.840646706587</v>
      </c>
      <c r="M78" s="11">
        <v>16173.391934131736</v>
      </c>
      <c r="N78" s="11">
        <v>715.56399999999996</v>
      </c>
      <c r="O78" s="8">
        <v>66000.796580838331</v>
      </c>
      <c r="P78" s="18">
        <v>-2.3406501713279626E-2</v>
      </c>
      <c r="Q78" s="13">
        <v>470987.71127544914</v>
      </c>
      <c r="R78" s="16">
        <v>4.16780175676017E-2</v>
      </c>
      <c r="S78" s="13">
        <f>IF(ISNUMBER(O78),O78+O77+O76+O75+O74+O73+O72+O71+O69+O68+O67+O66,"")</f>
        <v>704684.66770672856</v>
      </c>
      <c r="T78" s="16">
        <f t="shared" si="1"/>
        <v>3.1377713538981528E-2</v>
      </c>
      <c r="U78" s="12">
        <v>7189.4344595808379</v>
      </c>
      <c r="V78" s="18">
        <v>0.26998214290964362</v>
      </c>
      <c r="W78" s="13">
        <v>49328.600459580834</v>
      </c>
      <c r="X78" s="16">
        <v>0.4216956587137084</v>
      </c>
      <c r="Y78" s="13">
        <f>IF(ISNUMBER(U78),U78+U77+U76+U75+U74+U73+U72+U71+U69+U68+U67+U66,"")</f>
        <v>70584.229446107784</v>
      </c>
      <c r="Z78" s="16">
        <f t="shared" si="2"/>
        <v>0.43194768914538434</v>
      </c>
      <c r="AA78" s="8">
        <v>155.517</v>
      </c>
      <c r="AB78" s="18">
        <v>1.7974205385570121</v>
      </c>
      <c r="AC78" s="13">
        <v>1940.5319999999999</v>
      </c>
      <c r="AD78" s="16">
        <v>0.6555858143249107</v>
      </c>
      <c r="AE78" s="13">
        <f>IF(ISNUMBER(AA78),AA78+AA77+AA76+AA75+AA74+AA73+AA72+AA71+AA69+AA68+AA67+AA66,"")</f>
        <v>2836.7500000000005</v>
      </c>
      <c r="AF78" s="16">
        <f t="shared" si="3"/>
        <v>0.63734916532277164</v>
      </c>
      <c r="AG78" s="8">
        <v>105540.78782565407</v>
      </c>
      <c r="AH78" s="18">
        <v>-2.2294909582738387E-2</v>
      </c>
      <c r="AI78" s="13">
        <v>750607.1310101978</v>
      </c>
      <c r="AJ78" s="16">
        <v>3.5841179284051172E-2</v>
      </c>
      <c r="AK78" s="13">
        <f>IF(ISNUMBER(AG78),AG78+AG77+AG76+AG75+AG74+AG73+AG72+AG71+AG69+AG68+AG67+AG66,"")</f>
        <v>1121951.9347343578</v>
      </c>
      <c r="AL78" s="16">
        <f t="shared" si="4"/>
        <v>2.6503189002902151E-2</v>
      </c>
    </row>
    <row r="79" spans="2:38" s="10" customFormat="1" ht="15" hidden="1">
      <c r="B79" s="29">
        <v>2012</v>
      </c>
      <c r="C79" s="19" t="s">
        <v>23</v>
      </c>
      <c r="D79" s="11">
        <v>28474.406999999999</v>
      </c>
      <c r="E79" s="11">
        <v>3.7221409395973151</v>
      </c>
      <c r="F79" s="8">
        <v>28478.129140939596</v>
      </c>
      <c r="G79" s="18">
        <v>-4.319362468069321E-2</v>
      </c>
      <c r="H79" s="13">
        <v>256828.41641610736</v>
      </c>
      <c r="I79" s="16">
        <v>-3.588113293582218E-2</v>
      </c>
      <c r="J79" s="13">
        <f>IF(ISNUMBER(F79),F79+F78+F77+F76+F75+F74+F73+F72+F71+F69+F68+F67,"")</f>
        <v>342560.6901208054</v>
      </c>
      <c r="K79" s="16">
        <f t="shared" si="0"/>
        <v>-3.9793408083134751E-2</v>
      </c>
      <c r="L79" s="11">
        <v>46310.598359281445</v>
      </c>
      <c r="M79" s="11">
        <v>14717.482712574849</v>
      </c>
      <c r="N79" s="11">
        <v>596.09</v>
      </c>
      <c r="O79" s="8">
        <v>61624.17107185629</v>
      </c>
      <c r="P79" s="18">
        <v>2.3924242191955214E-2</v>
      </c>
      <c r="Q79" s="13">
        <v>532611.88234730542</v>
      </c>
      <c r="R79" s="16">
        <v>3.9592440477107527E-2</v>
      </c>
      <c r="S79" s="13">
        <f>IF(ISNUMBER(O79),O79+O78+O77+O76+O75+O74+O73+O72+O71+O69+O68+O67,"")</f>
        <v>706124.53164670651</v>
      </c>
      <c r="T79" s="16">
        <f t="shared" si="1"/>
        <v>2.6884986166347768E-2</v>
      </c>
      <c r="U79" s="12">
        <v>7008.7267514970063</v>
      </c>
      <c r="V79" s="18">
        <v>0.28694618173243636</v>
      </c>
      <c r="W79" s="13">
        <v>56337.327211077842</v>
      </c>
      <c r="X79" s="16">
        <v>0.40341483939450051</v>
      </c>
      <c r="Y79" s="13">
        <f>IF(ISNUMBER(U79),U79+U78+U77+U76+U75+U74+U73+U72+U71+U69+U68+U67,"")</f>
        <v>72146.942330838327</v>
      </c>
      <c r="Z79" s="16">
        <f t="shared" si="2"/>
        <v>0.42249344680324113</v>
      </c>
      <c r="AA79" s="8">
        <v>173.34200000000001</v>
      </c>
      <c r="AB79" s="18">
        <v>1.1999111618757539</v>
      </c>
      <c r="AC79" s="13">
        <v>2113.8739999999998</v>
      </c>
      <c r="AD79" s="16">
        <v>0.68987302813078788</v>
      </c>
      <c r="AE79" s="13">
        <f>IF(ISNUMBER(AA79),AA79+AA78+AA77+AA76+AA75+AA74+AA73+AA72+AA71+AA69+AA68+AA67,"")</f>
        <v>2931.297</v>
      </c>
      <c r="AF79" s="16">
        <f t="shared" si="3"/>
        <v>0.64096878444579664</v>
      </c>
      <c r="AG79" s="8">
        <v>97284.368964292895</v>
      </c>
      <c r="AH79" s="18">
        <v>1.8974193751844393E-2</v>
      </c>
      <c r="AI79" s="13">
        <v>847891.49997449073</v>
      </c>
      <c r="AJ79" s="16">
        <v>3.3877610125926605E-2</v>
      </c>
      <c r="AK79" s="13">
        <f>IF(ISNUMBER(AG79),AG79+AG78+AG77+AG76+AG75+AG74+AG73+AG72+AG71+AG69+AG68+AG67,"")</f>
        <v>1123763.455062422</v>
      </c>
      <c r="AL79" s="16">
        <f t="shared" si="4"/>
        <v>2.4490663225654567E-2</v>
      </c>
    </row>
    <row r="80" spans="2:38" s="10" customFormat="1" ht="15" hidden="1">
      <c r="B80" s="29">
        <v>2012</v>
      </c>
      <c r="C80" s="19" t="s">
        <v>24</v>
      </c>
      <c r="D80" s="11">
        <v>28384.660999999996</v>
      </c>
      <c r="E80" s="11">
        <v>32.536523489932883</v>
      </c>
      <c r="F80" s="8">
        <v>28417.197523489929</v>
      </c>
      <c r="G80" s="18">
        <v>-3.2722047482635075E-2</v>
      </c>
      <c r="H80" s="13">
        <v>285245.61393959727</v>
      </c>
      <c r="I80" s="16">
        <v>-3.5567339203295467E-2</v>
      </c>
      <c r="J80" s="13">
        <f>IF(ISNUMBER(F80),F80+F79+F78+F77+F76+F75+F74+F73+F72+F71+F69+F68,"")</f>
        <v>341599.36469798657</v>
      </c>
      <c r="K80" s="16">
        <f t="shared" si="0"/>
        <v>-4.1081264871325837E-2</v>
      </c>
      <c r="L80" s="11">
        <v>50283.197131736531</v>
      </c>
      <c r="M80" s="11">
        <v>13723.455604790419</v>
      </c>
      <c r="N80" s="11">
        <v>535.40899999999999</v>
      </c>
      <c r="O80" s="8">
        <v>64542.06173652695</v>
      </c>
      <c r="P80" s="18">
        <v>6.3285352975995135E-2</v>
      </c>
      <c r="Q80" s="13">
        <v>597153.94408383232</v>
      </c>
      <c r="R80" s="16">
        <v>4.210221940882275E-2</v>
      </c>
      <c r="S80" s="13">
        <f>IF(ISNUMBER(O80),O80+O79+O78+O77+O76+O75+O74+O73+O72+O71+O69+O68,"")</f>
        <v>709965.99071257468</v>
      </c>
      <c r="T80" s="16">
        <f t="shared" si="1"/>
        <v>2.2043538916254986E-2</v>
      </c>
      <c r="U80" s="12">
        <v>6911.3028742514962</v>
      </c>
      <c r="V80" s="18">
        <v>0.17010993815665687</v>
      </c>
      <c r="W80" s="13">
        <v>63248.630085329336</v>
      </c>
      <c r="X80" s="16">
        <v>0.37349002224909778</v>
      </c>
      <c r="Y80" s="13">
        <f>IF(ISNUMBER(U80),U80+U79+U78+U77+U76+U75+U74+U73+U72+U71+U69+U68,"")</f>
        <v>73151.703735029936</v>
      </c>
      <c r="Z80" s="16">
        <f t="shared" si="2"/>
        <v>0.38725957722272947</v>
      </c>
      <c r="AA80" s="8">
        <v>255.78000000000003</v>
      </c>
      <c r="AB80" s="18">
        <v>2.0151002557966833</v>
      </c>
      <c r="AC80" s="13">
        <v>2369.654</v>
      </c>
      <c r="AD80" s="16">
        <v>0.77403836075882992</v>
      </c>
      <c r="AE80" s="13">
        <f>IF(ISNUMBER(AA80),AA80+AA79+AA78+AA77+AA76+AA75+AA74+AA73+AA72+AA71+AA69+AA68,"")</f>
        <v>3102.2440000000001</v>
      </c>
      <c r="AF80" s="16">
        <f t="shared" si="3"/>
        <v>0.68447790450489088</v>
      </c>
      <c r="AG80" s="8">
        <v>100126.34213426837</v>
      </c>
      <c r="AH80" s="18">
        <v>4.2217351253163171E-2</v>
      </c>
      <c r="AI80" s="13">
        <v>948017.8421087591</v>
      </c>
      <c r="AJ80" s="16">
        <v>3.4752115400490169E-2</v>
      </c>
      <c r="AK80" s="13">
        <f>IF(ISNUMBER(AG80),AG80+AG79+AG78+AG77+AG76+AG75+AG74+AG73+AG72+AG71+AG69+AG68,"")</f>
        <v>1127819.2971096633</v>
      </c>
      <c r="AL80" s="16">
        <f t="shared" si="4"/>
        <v>2.0226213222192063E-2</v>
      </c>
    </row>
    <row r="81" spans="2:38" s="10" customFormat="1" ht="15" hidden="1">
      <c r="B81" s="29">
        <v>2012</v>
      </c>
      <c r="C81" s="19" t="s">
        <v>25</v>
      </c>
      <c r="D81" s="11">
        <v>26109.704999999998</v>
      </c>
      <c r="E81" s="11">
        <v>0.83299999999999996</v>
      </c>
      <c r="F81" s="8">
        <v>26110.537999999997</v>
      </c>
      <c r="G81" s="18">
        <v>-6.1001483936042211E-2</v>
      </c>
      <c r="H81" s="13">
        <v>311356.15193959727</v>
      </c>
      <c r="I81" s="16">
        <v>-3.7753072331644044E-2</v>
      </c>
      <c r="J81" s="13">
        <f>IF(ISNUMBER(F81),F81+F80+F79+F78+F77+F76+F75+F74+F73+F72+F71+F69,"")</f>
        <v>339903.1090201342</v>
      </c>
      <c r="K81" s="16">
        <f t="shared" ref="K81:K122" si="5">IF(ISNUMBER(J81),(J81-J68)/J68,"")</f>
        <v>-4.36032107870706E-2</v>
      </c>
      <c r="L81" s="11">
        <v>47025.358958083831</v>
      </c>
      <c r="M81" s="11">
        <v>12336.860251497004</v>
      </c>
      <c r="N81" s="11">
        <v>406.964</v>
      </c>
      <c r="O81" s="8">
        <v>59769.387209580833</v>
      </c>
      <c r="P81" s="18">
        <v>4.774234535425248E-2</v>
      </c>
      <c r="Q81" s="13">
        <v>656923.33129341318</v>
      </c>
      <c r="R81" s="16">
        <v>4.2612867252617592E-2</v>
      </c>
      <c r="S81" s="13">
        <f>IF(ISNUMBER(O81),O81+O80+O79+O78+O77+O76+O75+O74+O73+O72+O71+O69,"")</f>
        <v>712689.49495808384</v>
      </c>
      <c r="T81" s="16">
        <f t="shared" si="1"/>
        <v>2.6380532349710158E-2</v>
      </c>
      <c r="U81" s="12">
        <v>2548.1333794390762</v>
      </c>
      <c r="V81" s="18">
        <v>-0.51221007839646182</v>
      </c>
      <c r="W81" s="13">
        <v>65796.763464768417</v>
      </c>
      <c r="X81" s="16">
        <v>0.28325318839772451</v>
      </c>
      <c r="Y81" s="13">
        <f>IF(ISNUMBER(U81),U81+U80+U79+U78+U77+U76+U75+U74+U73+U72+U71+U69,"")</f>
        <v>70476.003520157639</v>
      </c>
      <c r="Z81" s="16">
        <f t="shared" si="2"/>
        <v>0.28985585163861327</v>
      </c>
      <c r="AA81" s="8">
        <v>531.072</v>
      </c>
      <c r="AB81" s="18">
        <v>0.70770937505024345</v>
      </c>
      <c r="AC81" s="13">
        <v>2900.7260000000001</v>
      </c>
      <c r="AD81" s="16">
        <v>0.761512092182969</v>
      </c>
      <c r="AE81" s="13">
        <f>IF(ISNUMBER(AA81),AA81+AA80+AA79+AA78+AA77+AA76+AA75+AA74+AA73+AA72+AA71+AA69,"")</f>
        <v>3322.3310000000001</v>
      </c>
      <c r="AF81" s="16">
        <f t="shared" si="3"/>
        <v>0.73773533193087015</v>
      </c>
      <c r="AG81" s="8">
        <v>88959.130589019915</v>
      </c>
      <c r="AH81" s="18">
        <v>-1.5802679822939036E-2</v>
      </c>
      <c r="AI81" s="13">
        <v>1036976.9726977791</v>
      </c>
      <c r="AJ81" s="16">
        <v>3.0212402702504138E-2</v>
      </c>
      <c r="AK81" s="13">
        <f>IF(ISNUMBER(AG81),AG81+AG80+AG79+AG78+AG77+AG76+AG75+AG74+AG73+AG72+AG71+AG69,"")</f>
        <v>1126390.9324624473</v>
      </c>
      <c r="AL81" s="16">
        <f t="shared" si="4"/>
        <v>1.8140393984159744E-2</v>
      </c>
    </row>
    <row r="82" spans="2:38" s="10" customFormat="1" ht="15" hidden="1">
      <c r="B82" s="29">
        <v>2012</v>
      </c>
      <c r="C82" s="19" t="s">
        <v>26</v>
      </c>
      <c r="D82" s="11">
        <v>27513.022000000001</v>
      </c>
      <c r="E82" s="11">
        <v>28.247275167785233</v>
      </c>
      <c r="F82" s="8">
        <v>27541.269275167786</v>
      </c>
      <c r="G82" s="18">
        <v>-3.5229213999446785E-2</v>
      </c>
      <c r="H82" s="13">
        <v>338897.42121476505</v>
      </c>
      <c r="I82" s="16">
        <v>-3.7548458311036703E-2</v>
      </c>
      <c r="J82" s="13">
        <f>IF(ISNUMBER(F82),F82+F81+F80+F79+F78+F77+F76+F75+F74+F73+F72+F71,"")</f>
        <v>338897.4221946309</v>
      </c>
      <c r="K82" s="16">
        <f t="shared" si="5"/>
        <v>-3.7548455528267244E-2</v>
      </c>
      <c r="L82" s="11">
        <v>47503.920233532932</v>
      </c>
      <c r="M82" s="11">
        <v>14545.886281437128</v>
      </c>
      <c r="N82" s="11">
        <v>580.38400000000001</v>
      </c>
      <c r="O82" s="8">
        <v>62630.190514970054</v>
      </c>
      <c r="P82" s="18">
        <v>0.12308599683568389</v>
      </c>
      <c r="Q82" s="13">
        <v>719553.52180838329</v>
      </c>
      <c r="R82" s="16">
        <v>4.915619475530919E-2</v>
      </c>
      <c r="S82" s="13">
        <f>IF(ISNUMBER(O82),O82+O81+O80+O79+O78+O77+O76+O75+O74+O73+O72+O71,"")</f>
        <v>719553.52803592815</v>
      </c>
      <c r="T82" s="16">
        <f t="shared" si="1"/>
        <v>4.9156203835478002E-2</v>
      </c>
      <c r="U82" s="12">
        <v>4703.0384891536323</v>
      </c>
      <c r="V82" s="18">
        <v>5.085206924110075E-3</v>
      </c>
      <c r="W82" s="13">
        <v>70499.801953922055</v>
      </c>
      <c r="X82" s="16">
        <v>0.25999038106750971</v>
      </c>
      <c r="Y82" s="13">
        <f>IF(ISNUMBER(U82),U82+U81+U80+U79+U78+U77+U76+U75+U74+U73+U72+U71,"")</f>
        <v>70499.798441946012</v>
      </c>
      <c r="Z82" s="16">
        <f t="shared" si="2"/>
        <v>0.25999031830058095</v>
      </c>
      <c r="AA82" s="8">
        <v>179.28800000000001</v>
      </c>
      <c r="AB82" s="18">
        <v>-0.57475089360470766</v>
      </c>
      <c r="AC82" s="13">
        <v>3080.0140000000001</v>
      </c>
      <c r="AD82" s="16">
        <v>0.48912940475706979</v>
      </c>
      <c r="AE82" s="13">
        <f>IF(ISNUMBER(AA82),AA82+AA81+AA80+AA79+AA78+AA77+AA76+AA75+AA74+AA73+AA72+AA71,"")</f>
        <v>3080.0120000000002</v>
      </c>
      <c r="AF82" s="16">
        <f t="shared" si="3"/>
        <v>0.48912843779431947</v>
      </c>
      <c r="AG82" s="8">
        <v>95053.786279291482</v>
      </c>
      <c r="AH82" s="18">
        <v>6.3075406963236436E-2</v>
      </c>
      <c r="AI82" s="13">
        <v>1132030.7589770705</v>
      </c>
      <c r="AJ82" s="16">
        <v>3.2893483626590836E-2</v>
      </c>
      <c r="AK82" s="13">
        <f>IF(ISNUMBER(AG82),AG82+AG81+AG80+AG79+AG78+AG77+AG76+AG75+AG74+AG73+AG72+AG71,"")</f>
        <v>1132030.7546365769</v>
      </c>
      <c r="AL82" s="16">
        <f t="shared" si="4"/>
        <v>3.2893479666214774E-2</v>
      </c>
    </row>
    <row r="83" spans="2:38" s="10" customFormat="1" ht="15" hidden="1">
      <c r="B83" s="28">
        <v>2012</v>
      </c>
      <c r="C83" s="20" t="s">
        <v>2</v>
      </c>
      <c r="D83" s="25">
        <v>338666.68100000004</v>
      </c>
      <c r="E83" s="25">
        <v>230.74058389261745</v>
      </c>
      <c r="F83" s="25">
        <v>338897.42219463084</v>
      </c>
      <c r="G83" s="23"/>
      <c r="H83" s="26"/>
      <c r="I83" s="26"/>
      <c r="J83" s="26"/>
      <c r="K83" s="23" t="str">
        <f t="shared" si="5"/>
        <v/>
      </c>
      <c r="L83" s="25">
        <v>552381.93143113772</v>
      </c>
      <c r="M83" s="25">
        <v>163940.24100000001</v>
      </c>
      <c r="N83" s="25">
        <v>3230.5360000000001</v>
      </c>
      <c r="O83" s="25">
        <v>719553.52803592815</v>
      </c>
      <c r="P83" s="23"/>
      <c r="Q83" s="26"/>
      <c r="R83" s="26"/>
      <c r="S83" s="26"/>
      <c r="T83" s="23" t="str">
        <f t="shared" si="1"/>
        <v/>
      </c>
      <c r="U83" s="25">
        <v>70499.798441946012</v>
      </c>
      <c r="V83" s="23"/>
      <c r="W83" s="26"/>
      <c r="X83" s="26"/>
      <c r="Y83" s="26"/>
      <c r="Z83" s="23" t="str">
        <f t="shared" si="2"/>
        <v/>
      </c>
      <c r="AA83" s="25">
        <v>3080.0120000000002</v>
      </c>
      <c r="AB83" s="23"/>
      <c r="AC83" s="26"/>
      <c r="AD83" s="26"/>
      <c r="AE83" s="26"/>
      <c r="AF83" s="23" t="str">
        <f t="shared" si="3"/>
        <v/>
      </c>
      <c r="AG83" s="25">
        <v>1132030.7546365769</v>
      </c>
      <c r="AH83" s="23"/>
      <c r="AI83" s="26"/>
      <c r="AJ83" s="26"/>
      <c r="AK83" s="26"/>
      <c r="AL83" s="23" t="str">
        <f t="shared" si="4"/>
        <v/>
      </c>
    </row>
    <row r="84" spans="2:38" s="10" customFormat="1" ht="15" hidden="1">
      <c r="B84" s="29">
        <v>2013</v>
      </c>
      <c r="C84" s="19" t="s">
        <v>15</v>
      </c>
      <c r="D84" s="11">
        <v>23720.425000000003</v>
      </c>
      <c r="E84" s="11">
        <v>0.71148322147651011</v>
      </c>
      <c r="F84" s="8">
        <v>23721.136483221479</v>
      </c>
      <c r="G84" s="18">
        <v>-7.8240914186815336E-2</v>
      </c>
      <c r="H84" s="13">
        <v>24521.136483221479</v>
      </c>
      <c r="I84" s="16">
        <v>-4.7154407468550152E-2</v>
      </c>
      <c r="J84" s="13">
        <f>IF(ISNUMBER(F84),F84+F82+F81+F80+F79+F78+F77+F76+F75+F74+F73+F72,"")</f>
        <v>336883.92058389256</v>
      </c>
      <c r="K84" s="16">
        <f t="shared" si="5"/>
        <v>-4.7049176595291849E-2</v>
      </c>
      <c r="L84" s="11">
        <v>43291.020892215565</v>
      </c>
      <c r="M84" s="11">
        <v>14906.219646706588</v>
      </c>
      <c r="N84" s="11">
        <v>584.38499999999999</v>
      </c>
      <c r="O84" s="8">
        <v>58781.625538922155</v>
      </c>
      <c r="P84" s="18">
        <v>-1.3097372560440745E-2</v>
      </c>
      <c r="Q84" s="13">
        <v>58781.625538922155</v>
      </c>
      <c r="R84" s="16">
        <v>-1.3097372560440745E-2</v>
      </c>
      <c r="S84" s="13">
        <f>IF(ISNUMBER(O84),O84+O82+O81+O80+O79+O78+O77+O76+O75+O74+O73+O72,"")</f>
        <v>718773.42589820363</v>
      </c>
      <c r="T84" s="16">
        <f t="shared" si="1"/>
        <v>3.7907639467073866E-2</v>
      </c>
      <c r="U84" s="12">
        <v>4297.021651197605</v>
      </c>
      <c r="V84" s="18">
        <v>-5.8129851296712109E-2</v>
      </c>
      <c r="W84" s="13">
        <v>4297.021651197605</v>
      </c>
      <c r="X84" s="16">
        <v>-5.8129851296712109E-2</v>
      </c>
      <c r="Y84" s="13">
        <f>IF(ISNUMBER(U84),U84+U82+U81+U80+U79+U78+U77+U76+U75+U74+U73+U72,"")</f>
        <v>70234.597097634629</v>
      </c>
      <c r="Z84" s="16">
        <f t="shared" si="2"/>
        <v>0.2275101475808077</v>
      </c>
      <c r="AA84" s="8">
        <v>153.161</v>
      </c>
      <c r="AB84" s="18">
        <v>-0.5690352316181333</v>
      </c>
      <c r="AC84" s="13">
        <v>153.161</v>
      </c>
      <c r="AD84" s="16">
        <v>-0.5690352316181333</v>
      </c>
      <c r="AE84" s="13">
        <f>IF(ISNUMBER(AA84),AA84+AA82+AA81+AA80+AA79+AA78+AA77+AA76+AA75+AA74+AA73+AA72,"")</f>
        <v>2877.7819999999997</v>
      </c>
      <c r="AF84" s="16">
        <f t="shared" si="3"/>
        <v>0.23845509313431595</v>
      </c>
      <c r="AG84" s="8">
        <v>87752.944673341233</v>
      </c>
      <c r="AH84" s="18">
        <v>-2.7279974779458316E-2</v>
      </c>
      <c r="AI84" s="13">
        <v>87752.944673341233</v>
      </c>
      <c r="AJ84" s="16">
        <v>-2.7279974779458316E-2</v>
      </c>
      <c r="AK84" s="13">
        <f>IF(ISNUMBER(AG84),AG84+AG82+AG81+AG80+AG79+AG78+AG77+AG76+AG75+AG74+AG73+AG72,"")</f>
        <v>1129569.7195438028</v>
      </c>
      <c r="AL84" s="16">
        <f t="shared" si="4"/>
        <v>2.1699724061230045E-2</v>
      </c>
    </row>
    <row r="85" spans="2:38" s="10" customFormat="1" ht="15" hidden="1">
      <c r="B85" s="29">
        <v>2013</v>
      </c>
      <c r="C85" s="19" t="s">
        <v>16</v>
      </c>
      <c r="D85" s="11">
        <v>20781.055</v>
      </c>
      <c r="E85" s="11">
        <v>1.8747651006711408</v>
      </c>
      <c r="F85" s="8">
        <v>20782.929765100671</v>
      </c>
      <c r="G85" s="18">
        <v>-0.17491264421209729</v>
      </c>
      <c r="H85" s="13">
        <v>46104.066248322153</v>
      </c>
      <c r="I85" s="16">
        <v>-9.463890154251664E-2</v>
      </c>
      <c r="J85" s="13">
        <f>IF(ISNUMBER(F85),F85+F84+F82+F81+F80+F79+F78+F77+F76+F75+F74+F73,"")</f>
        <v>332478.08746308723</v>
      </c>
      <c r="K85" s="16">
        <f t="shared" si="5"/>
        <v>-6.2200490570381267E-2</v>
      </c>
      <c r="L85" s="11">
        <v>40830.050245508981</v>
      </c>
      <c r="M85" s="11">
        <v>12539.835586826348</v>
      </c>
      <c r="N85" s="11">
        <v>451.39800000000002</v>
      </c>
      <c r="O85" s="8">
        <v>53821.283832335328</v>
      </c>
      <c r="P85" s="18">
        <v>-4.1662552530775776E-2</v>
      </c>
      <c r="Q85" s="13">
        <v>112602.90937125748</v>
      </c>
      <c r="R85" s="16">
        <v>-2.6960254584110777E-2</v>
      </c>
      <c r="S85" s="13">
        <f>IF(ISNUMBER(O85),O85+O84+O82+O81+O80+O79+O78+O77+O76+O75+O74+O73,"")</f>
        <v>716433.61117964075</v>
      </c>
      <c r="T85" s="16">
        <f t="shared" si="1"/>
        <v>2.8677350607062106E-2</v>
      </c>
      <c r="U85" s="12">
        <v>3896.9125377836172</v>
      </c>
      <c r="V85" s="18">
        <v>-7.1565826592411508E-2</v>
      </c>
      <c r="W85" s="13">
        <v>8193.9341889812222</v>
      </c>
      <c r="X85" s="16">
        <v>-6.4567962977378657E-2</v>
      </c>
      <c r="Y85" s="13">
        <f>IF(ISNUMBER(U85),U85+U84+U82+U81+U80+U79+U78+U77+U76+U75+U74+U73,"")</f>
        <v>69934.214178831418</v>
      </c>
      <c r="Z85" s="16">
        <f t="shared" si="2"/>
        <v>0.19426738623052156</v>
      </c>
      <c r="AA85" s="8">
        <v>0</v>
      </c>
      <c r="AB85" s="18">
        <v>-1</v>
      </c>
      <c r="AC85" s="13">
        <v>153.161</v>
      </c>
      <c r="AD85" s="16">
        <v>-0.83293775019361027</v>
      </c>
      <c r="AE85" s="13">
        <f>IF(ISNUMBER(AA85),AA85+AA84+AA82+AA81+AA80+AA79+AA78+AA77+AA76+AA75+AA74+AA73,"")</f>
        <v>2316.3829999999998</v>
      </c>
      <c r="AF85" s="16">
        <f t="shared" si="3"/>
        <v>-0.16194385300986452</v>
      </c>
      <c r="AG85" s="8">
        <v>79301.126135219616</v>
      </c>
      <c r="AH85" s="18">
        <v>-7.905636887697387E-2</v>
      </c>
      <c r="AI85" s="13">
        <v>167054.07080856085</v>
      </c>
      <c r="AJ85" s="16">
        <v>-5.2565401332724915E-2</v>
      </c>
      <c r="AK85" s="13">
        <f>IF(ISNUMBER(AG85),AG85+AG84+AG82+AG81+AG80+AG79+AG78+AG77+AG76+AG75+AG74+AG73,"")</f>
        <v>1122762.2897856312</v>
      </c>
      <c r="AL85" s="16">
        <f t="shared" si="4"/>
        <v>9.3939854929333336E-3</v>
      </c>
    </row>
    <row r="86" spans="2:38" s="10" customFormat="1" ht="15" hidden="1">
      <c r="B86" s="29">
        <v>2013</v>
      </c>
      <c r="C86" s="19" t="s">
        <v>17</v>
      </c>
      <c r="D86" s="11">
        <v>23322.731000000003</v>
      </c>
      <c r="E86" s="11">
        <v>41.055503355704701</v>
      </c>
      <c r="F86" s="8">
        <v>23363.786503355706</v>
      </c>
      <c r="G86" s="18">
        <v>-0.1007592078974221</v>
      </c>
      <c r="H86" s="13">
        <v>71461.639751677867</v>
      </c>
      <c r="I86" s="16">
        <v>-7.0781283217209223E-2</v>
      </c>
      <c r="J86" s="13">
        <f>IF(ISNUMBER(F86),F86+F85+F84+F82+F81+F80+F79+F78+F77+F76+F75+F74,"")</f>
        <v>329860.19396644295</v>
      </c>
      <c r="K86" s="16">
        <f t="shared" si="5"/>
        <v>-6.6542514890205892E-2</v>
      </c>
      <c r="L86" s="11">
        <v>33789.468766467064</v>
      </c>
      <c r="M86" s="11">
        <v>13791.490898203592</v>
      </c>
      <c r="N86" s="11">
        <v>552.39800000000002</v>
      </c>
      <c r="O86" s="8">
        <v>48133.357664670657</v>
      </c>
      <c r="P86" s="18">
        <v>-0.27643905879194264</v>
      </c>
      <c r="Q86" s="13">
        <v>165603.34103592814</v>
      </c>
      <c r="R86" s="16">
        <v>-9.1318253127902982E-2</v>
      </c>
      <c r="S86" s="13">
        <f>IF(ISNUMBER(O86),O86+O85+O84+O82+O81+O80+O79+O78+O77+O76+O75+O74,"")</f>
        <v>698044.08884431142</v>
      </c>
      <c r="T86" s="16">
        <f t="shared" si="1"/>
        <v>-1.0865812639936513E-3</v>
      </c>
      <c r="U86" s="12">
        <v>4498.1070126241921</v>
      </c>
      <c r="V86" s="18">
        <v>-0.10699541069686169</v>
      </c>
      <c r="W86" s="13">
        <v>12692.041201605414</v>
      </c>
      <c r="X86" s="16">
        <v>-8.005821725215656E-2</v>
      </c>
      <c r="Y86" s="13">
        <f>IF(ISNUMBER(U86),U86+U85+U84+U82+U81+U80+U79+U78+U77+U76+U75+U74,"")</f>
        <v>69395.273155527466</v>
      </c>
      <c r="Z86" s="16">
        <f t="shared" si="2"/>
        <v>0.16062744080629324</v>
      </c>
      <c r="AA86" s="4">
        <v>75.567999999999998</v>
      </c>
      <c r="AB86" s="18">
        <v>-0.75187648986399958</v>
      </c>
      <c r="AC86" s="13">
        <v>228.72899999999998</v>
      </c>
      <c r="AD86" s="16">
        <v>-0.81272444426249635</v>
      </c>
      <c r="AE86" s="13">
        <f>IF(ISNUMBER(AA86),AA86+AA85+AA84+AA82+AA81+AA80+AA79+AA78+AA77+AA76+AA75+AA74,"")</f>
        <v>2087.393</v>
      </c>
      <c r="AF86" s="16">
        <f t="shared" si="3"/>
        <v>-0.26418373965398112</v>
      </c>
      <c r="AG86" s="8">
        <v>82931.680180650568</v>
      </c>
      <c r="AH86" s="18">
        <v>-0.15242785020229133</v>
      </c>
      <c r="AI86" s="13">
        <v>249985.75098921143</v>
      </c>
      <c r="AJ86" s="16">
        <v>-8.8204630983728549E-2</v>
      </c>
      <c r="AK86" s="13">
        <f>IF(ISNUMBER(AG86),AG86+AG85+AG84+AG82+AG81+AG80+AG79+AG78+AG77+AG76+AG75+AG74,"")</f>
        <v>1107847.809966282</v>
      </c>
      <c r="AL86" s="16">
        <f t="shared" si="4"/>
        <v>-6.2416423787706125E-3</v>
      </c>
    </row>
    <row r="87" spans="2:38" s="10" customFormat="1" ht="15" hidden="1">
      <c r="B87" s="29">
        <v>2013</v>
      </c>
      <c r="C87" s="19" t="s">
        <v>18</v>
      </c>
      <c r="D87" s="11">
        <v>25328.225999999999</v>
      </c>
      <c r="E87" s="11">
        <v>7.2613825503355702</v>
      </c>
      <c r="F87" s="8">
        <v>25335.487382550335</v>
      </c>
      <c r="G87" s="18">
        <v>-1.494675456747685E-2</v>
      </c>
      <c r="H87" s="13">
        <v>99397.127134228198</v>
      </c>
      <c r="I87" s="16">
        <v>-3.1453053691743671E-2</v>
      </c>
      <c r="J87" s="13">
        <f>IF(ISNUMBER(F87),F87+F86+F85+F84+F82+F81+F80+F79+F78+F77+F76+F75,"")</f>
        <v>329475.76468456374</v>
      </c>
      <c r="K87" s="16">
        <f t="shared" si="5"/>
        <v>-6.4186273268673613E-2</v>
      </c>
      <c r="L87" s="11">
        <v>39414.433275449097</v>
      </c>
      <c r="M87" s="11">
        <v>14315.910317365271</v>
      </c>
      <c r="N87" s="11">
        <v>404.83199999999999</v>
      </c>
      <c r="O87" s="8">
        <v>54135.175592814368</v>
      </c>
      <c r="P87" s="18">
        <v>0.2426285634030676</v>
      </c>
      <c r="Q87" s="13">
        <v>219738.51662874251</v>
      </c>
      <c r="R87" s="16">
        <v>-2.6890807665306049E-2</v>
      </c>
      <c r="S87" s="13">
        <f>IF(ISNUMBER(O87),O87+O86+O85+O84+O82+O81+O80+O79+O78+O77+O76+O75,"")</f>
        <v>708614.21435928147</v>
      </c>
      <c r="T87" s="16">
        <f t="shared" si="1"/>
        <v>2.6400523100294226E-2</v>
      </c>
      <c r="U87" s="12">
        <v>4988.9813137602414</v>
      </c>
      <c r="V87" s="18">
        <v>-0.22872505045079139</v>
      </c>
      <c r="W87" s="13">
        <v>17681.022515365657</v>
      </c>
      <c r="X87" s="16">
        <v>-0.12751179164107862</v>
      </c>
      <c r="Y87" s="13">
        <f>IF(ISNUMBER(U87),U87+U86+U85+U84+U82+U81+U80+U79+U78+U77+U76+U75,"")</f>
        <v>67915.768339048183</v>
      </c>
      <c r="Z87" s="16">
        <f t="shared" si="2"/>
        <v>9.1811584736551502E-2</v>
      </c>
      <c r="AA87" s="8">
        <v>47.093000000000004</v>
      </c>
      <c r="AB87" s="18">
        <v>-0.76926506614404699</v>
      </c>
      <c r="AC87" s="13">
        <v>275.822</v>
      </c>
      <c r="AD87" s="16">
        <v>-0.8065018064470868</v>
      </c>
      <c r="AE87" s="13">
        <f>IF(ISNUMBER(AA87),AA87+AA86+AA85+AA84+AA82+AA81+AA80+AA79+AA78+AA77+AA76+AA75,"")</f>
        <v>1930.3860000000002</v>
      </c>
      <c r="AF87" s="16">
        <f t="shared" si="3"/>
        <v>-0.31985602152348563</v>
      </c>
      <c r="AG87" s="8">
        <v>87106.73728912494</v>
      </c>
      <c r="AH87" s="18">
        <v>0.14678177475417509</v>
      </c>
      <c r="AI87" s="13">
        <v>337092.48827833636</v>
      </c>
      <c r="AJ87" s="16">
        <v>-3.722589919277719E-2</v>
      </c>
      <c r="AK87" s="13">
        <f>IF(ISNUMBER(AG87),AG87+AG86+AG85+AG84+AG82+AG81+AG80+AG79+AG78+AG77+AG76+AG75,"")</f>
        <v>1118996.9943828934</v>
      </c>
      <c r="AL87" s="16">
        <f t="shared" si="4"/>
        <v>1.0376869296985393E-2</v>
      </c>
    </row>
    <row r="88" spans="2:38" s="10" customFormat="1" ht="15" hidden="1">
      <c r="B88" s="29">
        <v>2013</v>
      </c>
      <c r="C88" s="19" t="s">
        <v>19</v>
      </c>
      <c r="D88" s="11">
        <v>28655.807999999994</v>
      </c>
      <c r="E88" s="11">
        <v>45.878718120805374</v>
      </c>
      <c r="F88" s="8">
        <v>28701.6867181208</v>
      </c>
      <c r="G88" s="18">
        <v>-4.6350060715597552E-2</v>
      </c>
      <c r="H88" s="13">
        <v>128098.81385234901</v>
      </c>
      <c r="I88" s="16">
        <v>-3.4831178047691758E-2</v>
      </c>
      <c r="J88" s="13">
        <f>IF(ISNUMBER(F88),F88+F87+F86+F85+F84+F82+F81+F80+F79+F78+F77+F76,"")</f>
        <v>328080.78224161075</v>
      </c>
      <c r="K88" s="16">
        <f t="shared" si="5"/>
        <v>-5.5906416435755127E-2</v>
      </c>
      <c r="L88" s="11">
        <v>43679.902610778445</v>
      </c>
      <c r="M88" s="11">
        <v>13885.326934131735</v>
      </c>
      <c r="N88" s="11">
        <v>807.85500000000002</v>
      </c>
      <c r="O88" s="8">
        <v>58373.084544910183</v>
      </c>
      <c r="P88" s="18">
        <v>-4.404207943942251E-2</v>
      </c>
      <c r="Q88" s="13">
        <v>278111.60117365269</v>
      </c>
      <c r="R88" s="16">
        <v>-3.0541542534983535E-2</v>
      </c>
      <c r="S88" s="13">
        <f>IF(ISNUMBER(O88),O88+O87+O86+O85+O84+O82+O81+O80+O79+O78+O77+O76,"")</f>
        <v>705924.89930538915</v>
      </c>
      <c r="T88" s="16">
        <f t="shared" si="1"/>
        <v>3.2317538263028307E-2</v>
      </c>
      <c r="U88" s="12">
        <v>5645.9107657878249</v>
      </c>
      <c r="V88" s="18">
        <v>-0.23904753915295462</v>
      </c>
      <c r="W88" s="13">
        <v>23326.933281153484</v>
      </c>
      <c r="X88" s="16">
        <v>-0.15740362186942314</v>
      </c>
      <c r="Y88" s="13">
        <f>IF(ISNUMBER(U88),U88+U87+U86+U85+U84+U82+U81+U80+U79+U78+U77+U76,"")</f>
        <v>66142.147588368942</v>
      </c>
      <c r="Z88" s="16">
        <f t="shared" si="2"/>
        <v>2.4557582015379963E-2</v>
      </c>
      <c r="AA88" s="8">
        <v>50.963000000000001</v>
      </c>
      <c r="AB88" s="18">
        <v>-0.7189101238244946</v>
      </c>
      <c r="AC88" s="13">
        <v>326.78500000000003</v>
      </c>
      <c r="AD88" s="16">
        <v>-0.79661802826193162</v>
      </c>
      <c r="AE88" s="13">
        <f>IF(ISNUMBER(AA88),AA88+AA87+AA86+AA85+AA84+AA82+AA81+AA80+AA79+AA78+AA77+AA76,"")</f>
        <v>1800.0440000000001</v>
      </c>
      <c r="AF88" s="16">
        <f t="shared" si="3"/>
        <v>-0.33310461850811746</v>
      </c>
      <c r="AG88" s="8">
        <v>92771.645028818806</v>
      </c>
      <c r="AH88" s="18">
        <v>-6.0634528058411297E-2</v>
      </c>
      <c r="AI88" s="13">
        <v>429864.13330715516</v>
      </c>
      <c r="AJ88" s="16">
        <v>-4.2376055702286863E-2</v>
      </c>
      <c r="AK88" s="13">
        <f>IF(ISNUMBER(AG88),AG88+AG87+AG86+AG85+AG84+AG82+AG81+AG80+AG79+AG78+AG77+AG76,"")</f>
        <v>1113008.7341353691</v>
      </c>
      <c r="AL88" s="16">
        <f t="shared" si="4"/>
        <v>1.3124743775498014E-2</v>
      </c>
    </row>
    <row r="89" spans="2:38" s="10" customFormat="1" ht="15" hidden="1">
      <c r="B89" s="29">
        <v>2013</v>
      </c>
      <c r="C89" s="19" t="s">
        <v>20</v>
      </c>
      <c r="D89" s="11">
        <v>28444.268</v>
      </c>
      <c r="E89" s="11">
        <v>41.408046979865773</v>
      </c>
      <c r="F89" s="8">
        <v>28485.676046979865</v>
      </c>
      <c r="G89" s="18">
        <v>-6.5907380402843274E-2</v>
      </c>
      <c r="H89" s="13">
        <v>159294.88389932888</v>
      </c>
      <c r="I89" s="16">
        <v>-2.4031411883807086E-2</v>
      </c>
      <c r="J89" s="13">
        <f>IF(ISNUMBER(F89),F89+F88+F87+F86+F85+F84+F82+F81+F80+F79+F78+F77,"")</f>
        <v>326070.89987248322</v>
      </c>
      <c r="K89" s="16">
        <f t="shared" si="5"/>
        <v>-6.098622127008934E-2</v>
      </c>
      <c r="L89" s="11">
        <v>46587.076712574853</v>
      </c>
      <c r="M89" s="11">
        <v>10425.522191616768</v>
      </c>
      <c r="N89" s="11">
        <v>174.71600000000001</v>
      </c>
      <c r="O89" s="8">
        <v>57187.314904191619</v>
      </c>
      <c r="P89" s="18">
        <v>-4.92531690977982E-3</v>
      </c>
      <c r="Q89" s="13">
        <v>335298.91607784433</v>
      </c>
      <c r="R89" s="16">
        <v>-2.6266236100766172E-2</v>
      </c>
      <c r="S89" s="13">
        <f>IF(ISNUMBER(O89),O89+O88+O87+O86+O85+O84+O82+O81+O80+O79+O78+O77,"")</f>
        <v>705641.83949700603</v>
      </c>
      <c r="T89" s="16">
        <f t="shared" si="1"/>
        <v>5.2459560379330234E-3</v>
      </c>
      <c r="U89" s="12">
        <v>5749.3716247386892</v>
      </c>
      <c r="V89" s="18">
        <v>-0.24101183106996804</v>
      </c>
      <c r="W89" s="13">
        <v>29076.304905892175</v>
      </c>
      <c r="X89" s="16">
        <v>-0.17536569578638961</v>
      </c>
      <c r="Y89" s="13">
        <f>IF(ISNUMBER(U89),U89+U88+U87+U86+U85+U84+U82+U81+U80+U79+U78+U77,"")</f>
        <v>64316.471458616608</v>
      </c>
      <c r="Z89" s="16">
        <f t="shared" si="2"/>
        <v>-4.1235111016755331E-2</v>
      </c>
      <c r="AA89" s="8">
        <v>50.021000000000001</v>
      </c>
      <c r="AB89" s="18">
        <v>-0.50689077287066242</v>
      </c>
      <c r="AC89" s="13">
        <v>376.80600000000004</v>
      </c>
      <c r="AD89" s="16">
        <v>-0.77941277196104664</v>
      </c>
      <c r="AE89" s="13">
        <f>IF(ISNUMBER(AA89),AA89+AA88+AA87+AA86+AA85+AA84+AA82+AA81+AA80+AA79+AA78+AA77,"")</f>
        <v>1748.6250000000002</v>
      </c>
      <c r="AF89" s="16">
        <f t="shared" si="3"/>
        <v>-0.34923987272287449</v>
      </c>
      <c r="AG89" s="8">
        <v>94182.777575910164</v>
      </c>
      <c r="AH89" s="18">
        <v>-1.5261463415339849E-2</v>
      </c>
      <c r="AI89" s="13">
        <v>524046.91088306531</v>
      </c>
      <c r="AJ89" s="16">
        <v>-3.7613577941810639E-2</v>
      </c>
      <c r="AK89" s="13">
        <f>IF(ISNUMBER(AG89),AG89+AG88+AG87+AG86+AG85+AG84+AG82+AG81+AG80+AG79+AG78+AG77,"")</f>
        <v>1111549.0908281058</v>
      </c>
      <c r="AL89" s="16">
        <f t="shared" si="4"/>
        <v>-6.6384140166187355E-3</v>
      </c>
    </row>
    <row r="90" spans="2:38" s="10" customFormat="1" ht="15" hidden="1">
      <c r="B90" s="29">
        <v>2013</v>
      </c>
      <c r="C90" s="19" t="s">
        <v>21</v>
      </c>
      <c r="D90" s="11">
        <v>31150.396999999997</v>
      </c>
      <c r="E90" s="11">
        <v>4.8455033557046976</v>
      </c>
      <c r="F90" s="8">
        <v>31155.242503355701</v>
      </c>
      <c r="G90" s="18">
        <v>-5.412531078522631E-2</v>
      </c>
      <c r="H90" s="13">
        <v>192284.14640268456</v>
      </c>
      <c r="I90" s="16">
        <v>-1.9734884163356226E-2</v>
      </c>
      <c r="J90" s="13">
        <f>IF(ISNUMBER(F90),F90+F89+F88+F87+F86+F85+F84+F82+F81+F80+F79+F78,"")</f>
        <v>324288.11912751681</v>
      </c>
      <c r="K90" s="16">
        <f t="shared" si="5"/>
        <v>-6.3561432972322876E-2</v>
      </c>
      <c r="L90" s="11">
        <v>51724.145754491023</v>
      </c>
      <c r="M90" s="11">
        <v>13917.143556886229</v>
      </c>
      <c r="N90" s="11">
        <v>455.3</v>
      </c>
      <c r="O90" s="8">
        <v>66096.589311377247</v>
      </c>
      <c r="P90" s="18">
        <v>8.9922396794221093E-2</v>
      </c>
      <c r="Q90" s="13">
        <v>401395.50538922159</v>
      </c>
      <c r="R90" s="16">
        <v>-8.8679638158121188E-3</v>
      </c>
      <c r="S90" s="13">
        <f>IF(ISNUMBER(O90),O90+O89+O88+O87+O86+O85+O84+O82+O81+O80+O79+O78,"")</f>
        <v>711095.03850299399</v>
      </c>
      <c r="T90" s="16">
        <f t="shared" si="1"/>
        <v>6.8366496494628578E-3</v>
      </c>
      <c r="U90" s="12">
        <v>5209.4213451106734</v>
      </c>
      <c r="V90" s="18">
        <v>-0.24276500114447597</v>
      </c>
      <c r="W90" s="13">
        <v>34285.726251002852</v>
      </c>
      <c r="X90" s="16">
        <v>-0.18636913101215968</v>
      </c>
      <c r="Y90" s="13">
        <f>IF(ISNUMBER(U90),U90+U89+U88+U87+U86+U85+U84+U82+U81+U80+U79+U78,"")</f>
        <v>62646.362204924881</v>
      </c>
      <c r="Z90" s="16">
        <f t="shared" si="2"/>
        <v>-9.2815955649245871E-2</v>
      </c>
      <c r="AA90" s="8">
        <v>0</v>
      </c>
      <c r="AB90" s="18">
        <v>-1</v>
      </c>
      <c r="AC90" s="13">
        <v>376.80600000000004</v>
      </c>
      <c r="AD90" s="16">
        <v>-0.78890597558003717</v>
      </c>
      <c r="AE90" s="13">
        <f>IF(ISNUMBER(AA90),AA90+AA89+AA88+AA87+AA86+AA85+AA84+AA82+AA81+AA80+AA79+AA78,"")</f>
        <v>1671.8050000000003</v>
      </c>
      <c r="AF90" s="16">
        <f t="shared" si="3"/>
        <v>-0.38914457842771144</v>
      </c>
      <c r="AG90" s="8">
        <v>104295.27315984362</v>
      </c>
      <c r="AH90" s="18">
        <v>3.7374105531427837E-2</v>
      </c>
      <c r="AI90" s="13">
        <v>628342.18404290895</v>
      </c>
      <c r="AJ90" s="16">
        <v>-2.5926262187345728E-2</v>
      </c>
      <c r="AK90" s="13">
        <f>IF(ISNUMBER(AG90),AG90+AG89+AG88+AG87+AG86+AG85+AG84+AG82+AG81+AG80+AG79+AG78,"")</f>
        <v>1115306.5998354356</v>
      </c>
      <c r="AL90" s="16">
        <f t="shared" si="4"/>
        <v>-8.0508245332902937E-3</v>
      </c>
    </row>
    <row r="91" spans="2:38" s="10" customFormat="1" ht="15" hidden="1">
      <c r="B91" s="29">
        <v>2013</v>
      </c>
      <c r="C91" s="19" t="s">
        <v>22</v>
      </c>
      <c r="D91" s="11">
        <v>29288.859</v>
      </c>
      <c r="E91" s="11">
        <v>48.406033557046975</v>
      </c>
      <c r="F91" s="8">
        <v>29337.265033557047</v>
      </c>
      <c r="G91" s="18">
        <v>-8.8764442309789304E-2</v>
      </c>
      <c r="H91" s="13">
        <v>221621.41143624161</v>
      </c>
      <c r="I91" s="16">
        <v>-2.9467341246729783E-2</v>
      </c>
      <c r="J91" s="13">
        <f>IF(ISNUMBER(F91),F91+F90+F89+F88+F87+F86+F85+F84+F82+F81+F80+F79,"")</f>
        <v>321430.34437583899</v>
      </c>
      <c r="K91" s="16">
        <f t="shared" si="5"/>
        <v>-6.5191772189203356E-2</v>
      </c>
      <c r="L91" s="11">
        <v>54192.25435928144</v>
      </c>
      <c r="M91" s="11">
        <v>17410.660185628742</v>
      </c>
      <c r="N91" s="11">
        <v>0</v>
      </c>
      <c r="O91" s="8">
        <v>71602.914544910178</v>
      </c>
      <c r="P91" s="18">
        <v>8.4879550767396061E-2</v>
      </c>
      <c r="Q91" s="13">
        <v>472998.41993413179</v>
      </c>
      <c r="R91" s="16">
        <v>4.2691318914405141E-3</v>
      </c>
      <c r="S91" s="13">
        <f>IF(ISNUMBER(O91),O91+O90+O89+O88+O87+O86+O85+O84+O82+O81+O80+O79,"")</f>
        <v>716697.1564670658</v>
      </c>
      <c r="T91" s="16">
        <f t="shared" si="1"/>
        <v>1.7046615757129711E-2</v>
      </c>
      <c r="U91" s="12">
        <v>5395.2899625748505</v>
      </c>
      <c r="V91" s="18">
        <v>-0.24955293870369188</v>
      </c>
      <c r="W91" s="13">
        <v>39681.016213577706</v>
      </c>
      <c r="X91" s="16">
        <v>-0.19557790320664425</v>
      </c>
      <c r="Y91" s="13">
        <f>IF(ISNUMBER(U91),U91+U90+U89+U88+U87+U86+U85+U84+U82+U81+U80+U79,"")</f>
        <v>60852.217707918899</v>
      </c>
      <c r="Z91" s="16">
        <f t="shared" si="2"/>
        <v>-0.13787799079990573</v>
      </c>
      <c r="AA91" s="8">
        <v>52.567</v>
      </c>
      <c r="AB91" s="18">
        <v>-0.66198550640765963</v>
      </c>
      <c r="AC91" s="13">
        <v>429.37300000000005</v>
      </c>
      <c r="AD91" s="16">
        <v>-0.77873438830176467</v>
      </c>
      <c r="AE91" s="13">
        <f>IF(ISNUMBER(AA91),AA91+AA90+AA89+AA88+AA87+AA86+AA85+AA84+AA82+AA81+AA80+AA79,"")</f>
        <v>1568.8550000000002</v>
      </c>
      <c r="AF91" s="16">
        <f t="shared" si="3"/>
        <v>-0.44695337974795102</v>
      </c>
      <c r="AG91" s="8">
        <v>106388.03654104208</v>
      </c>
      <c r="AH91" s="18">
        <v>8.0276898897855276E-3</v>
      </c>
      <c r="AI91" s="13">
        <v>734730.22058395098</v>
      </c>
      <c r="AJ91" s="16">
        <v>-2.1152091114400973E-2</v>
      </c>
      <c r="AK91" s="13">
        <f>IF(ISNUMBER(AG91),AG91+AG90+AG89+AG88+AG87+AG86+AG85+AG84+AG82+AG81+AG80+AG79,"")</f>
        <v>1116153.8485508237</v>
      </c>
      <c r="AL91" s="16">
        <f t="shared" si="4"/>
        <v>-5.1678561300460739E-3</v>
      </c>
    </row>
    <row r="92" spans="2:38" s="10" customFormat="1" ht="15" hidden="1">
      <c r="B92" s="29">
        <v>2013</v>
      </c>
      <c r="C92" s="19" t="s">
        <v>23</v>
      </c>
      <c r="D92" s="11">
        <v>27091.147000000001</v>
      </c>
      <c r="E92" s="11">
        <v>16.973899328859058</v>
      </c>
      <c r="F92" s="8">
        <v>27108.12089932886</v>
      </c>
      <c r="G92" s="18">
        <v>-4.8107382153880329E-2</v>
      </c>
      <c r="H92" s="13">
        <v>248729.53233557049</v>
      </c>
      <c r="I92" s="16">
        <v>-3.1534221148703634E-2</v>
      </c>
      <c r="J92" s="13">
        <f>IF(ISNUMBER(F92),F92+F91+F90+F89+F88+F87+F86+F85+F84+F82+F81+F80,"")</f>
        <v>320060.33613422827</v>
      </c>
      <c r="K92" s="16">
        <f t="shared" si="5"/>
        <v>-6.5682825366338127E-2</v>
      </c>
      <c r="L92" s="11">
        <v>47652.118856287416</v>
      </c>
      <c r="M92" s="11">
        <v>13850.568988023953</v>
      </c>
      <c r="N92" s="11">
        <v>0</v>
      </c>
      <c r="O92" s="8">
        <v>61502.687844311367</v>
      </c>
      <c r="P92" s="18">
        <v>-1.9713567814692023E-3</v>
      </c>
      <c r="Q92" s="13">
        <v>534501.10777844314</v>
      </c>
      <c r="R92" s="16">
        <v>3.5470959130907698E-3</v>
      </c>
      <c r="S92" s="13">
        <f>IF(ISNUMBER(O92),O92+O91+O90+O89+O88+O87+O86+O85+O84+O82+O81+O80,"")</f>
        <v>716575.6732395211</v>
      </c>
      <c r="T92" s="16">
        <f t="shared" si="1"/>
        <v>1.4800706000742061E-2</v>
      </c>
      <c r="U92" s="12">
        <v>5545.0854999999992</v>
      </c>
      <c r="V92" s="18">
        <v>-0.20883126185285872</v>
      </c>
      <c r="W92" s="13">
        <v>45226.101713577707</v>
      </c>
      <c r="X92" s="16">
        <v>-0.19722670647597362</v>
      </c>
      <c r="Y92" s="13">
        <f>IF(ISNUMBER(U92),U92+U91+U90+U89+U88+U87+U86+U85+U84+U82+U81+U80,"")</f>
        <v>59388.576456421884</v>
      </c>
      <c r="Z92" s="16">
        <f t="shared" si="2"/>
        <v>-0.17683862215409557</v>
      </c>
      <c r="AA92" s="8">
        <v>26</v>
      </c>
      <c r="AB92" s="18">
        <v>-0.85000749962501876</v>
      </c>
      <c r="AC92" s="13">
        <v>455.37300000000005</v>
      </c>
      <c r="AD92" s="16">
        <v>-0.78457892949154018</v>
      </c>
      <c r="AE92" s="13">
        <f>IF(ISNUMBER(AA92),AA92+AA91+AA90+AA89+AA88+AA87+AA86+AA85+AA84+AA82+AA81+AA80,"")</f>
        <v>1421.5130000000001</v>
      </c>
      <c r="AF92" s="16">
        <f t="shared" si="3"/>
        <v>-0.51505664557361464</v>
      </c>
      <c r="AG92" s="8">
        <v>94181.894243640229</v>
      </c>
      <c r="AH92" s="18">
        <v>-3.189078321298866E-2</v>
      </c>
      <c r="AI92" s="13">
        <v>828912.11482759123</v>
      </c>
      <c r="AJ92" s="16">
        <v>-2.2384214427754623E-2</v>
      </c>
      <c r="AK92" s="13">
        <f>IF(ISNUMBER(AG92),AG92+AG91+AG90+AG89+AG88+AG87+AG86+AG85+AG84+AG82+AG81+AG80,"")</f>
        <v>1113051.3738301708</v>
      </c>
      <c r="AL92" s="16">
        <f t="shared" si="4"/>
        <v>-9.532327452004663E-3</v>
      </c>
    </row>
    <row r="93" spans="2:38" s="10" customFormat="1" ht="15" hidden="1">
      <c r="B93" s="29">
        <v>2013</v>
      </c>
      <c r="C93" s="19" t="s">
        <v>24</v>
      </c>
      <c r="D93" s="11">
        <v>26768.454000000002</v>
      </c>
      <c r="E93" s="11">
        <v>43.134979865771811</v>
      </c>
      <c r="F93" s="8">
        <v>26811.588979865774</v>
      </c>
      <c r="G93" s="18">
        <v>-5.6501297930485417E-2</v>
      </c>
      <c r="H93" s="13">
        <v>275541.12131543626</v>
      </c>
      <c r="I93" s="16">
        <v>-3.402153144488318E-2</v>
      </c>
      <c r="J93" s="13">
        <f>IF(ISNUMBER(F93),F93+F92+F91+F90+F89+F88+F87+F86+F85+F84+F82+F81,"")</f>
        <v>318454.72759060404</v>
      </c>
      <c r="K93" s="16">
        <f t="shared" si="5"/>
        <v>-6.7753747516026766E-2</v>
      </c>
      <c r="L93" s="11">
        <v>49556.845089820366</v>
      </c>
      <c r="M93" s="11">
        <v>14480.737113772455</v>
      </c>
      <c r="N93" s="11">
        <v>313.74099999999999</v>
      </c>
      <c r="O93" s="8">
        <v>64351.323203592823</v>
      </c>
      <c r="P93" s="18">
        <v>-2.955259373534691E-3</v>
      </c>
      <c r="Q93" s="13">
        <v>598852.43098203593</v>
      </c>
      <c r="R93" s="16">
        <v>2.8443032404474877E-3</v>
      </c>
      <c r="S93" s="13">
        <f>IF(ISNUMBER(O93),O93+O92+O91+O90+O89+O88+O87+O86+O85+O84+O82+O81,"")</f>
        <v>716384.934706587</v>
      </c>
      <c r="T93" s="16">
        <f t="shared" si="1"/>
        <v>9.0411992658546679E-3</v>
      </c>
      <c r="U93" s="12">
        <v>5977.33</v>
      </c>
      <c r="V93" s="18">
        <v>-0.13513701992877092</v>
      </c>
      <c r="W93" s="13">
        <v>51203.431713577709</v>
      </c>
      <c r="X93" s="16">
        <v>-0.19044204365377293</v>
      </c>
      <c r="Y93" s="13">
        <f>IF(ISNUMBER(U93),U93+U92+U91+U90+U89+U88+U87+U86+U85+U84+U82+U81,"")</f>
        <v>58454.603582170392</v>
      </c>
      <c r="Z93" s="16">
        <f t="shared" si="2"/>
        <v>-0.20091261587146861</v>
      </c>
      <c r="AA93" s="8">
        <v>25.498000000000001</v>
      </c>
      <c r="AB93" s="18">
        <v>-0.90031276878567523</v>
      </c>
      <c r="AC93" s="13">
        <v>480.87100000000004</v>
      </c>
      <c r="AD93" s="16">
        <v>-0.79707121799216252</v>
      </c>
      <c r="AE93" s="13">
        <f>IF(ISNUMBER(AA93),AA93+AA92+AA91+AA90+AA89+AA88+AA87+AA86+AA85+AA84+AA82+AA81,"")</f>
        <v>1191.231</v>
      </c>
      <c r="AF93" s="16">
        <f t="shared" si="3"/>
        <v>-0.61600989477294499</v>
      </c>
      <c r="AG93" s="8">
        <v>97165.740183458605</v>
      </c>
      <c r="AH93" s="18">
        <v>-2.9568661829667442E-2</v>
      </c>
      <c r="AI93" s="13">
        <v>926077.85501104989</v>
      </c>
      <c r="AJ93" s="16">
        <v>-2.3143010735859337E-2</v>
      </c>
      <c r="AK93" s="13">
        <f>IF(ISNUMBER(AG93),AG93+AG92+AG91+AG90+AG89+AG88+AG87+AG86+AG85+AG84+AG82+AG81,"")</f>
        <v>1110090.7718793612</v>
      </c>
      <c r="AL93" s="16">
        <f t="shared" si="4"/>
        <v>-1.5719295879877273E-2</v>
      </c>
    </row>
    <row r="94" spans="2:38" s="10" customFormat="1" ht="15" hidden="1">
      <c r="B94" s="29">
        <v>2013</v>
      </c>
      <c r="C94" s="19" t="s">
        <v>25</v>
      </c>
      <c r="D94" s="11">
        <v>25010.382000000001</v>
      </c>
      <c r="E94" s="11">
        <v>0.95545637583892618</v>
      </c>
      <c r="F94" s="8">
        <v>25011.337456375841</v>
      </c>
      <c r="G94" s="18">
        <v>-4.2097966101815154E-2</v>
      </c>
      <c r="H94" s="13">
        <v>300552.45877181209</v>
      </c>
      <c r="I94" s="16">
        <v>-3.4698826731006993E-2</v>
      </c>
      <c r="J94" s="13">
        <f>IF(ISNUMBER(F94),F94+F93+F92+F91+F90+F89+F88+F87+F86+F85+F84+F82,"")</f>
        <v>317355.52704697987</v>
      </c>
      <c r="K94" s="16">
        <f t="shared" si="5"/>
        <v>-6.6335321374829559E-2</v>
      </c>
      <c r="L94" s="11">
        <v>48141.293041916171</v>
      </c>
      <c r="M94" s="11">
        <v>10803.022538922156</v>
      </c>
      <c r="N94" s="11">
        <v>0</v>
      </c>
      <c r="O94" s="8">
        <v>58944.315580838331</v>
      </c>
      <c r="P94" s="18">
        <v>-1.3804251093446851E-2</v>
      </c>
      <c r="Q94" s="13">
        <v>657796.74656287429</v>
      </c>
      <c r="R94" s="16">
        <v>1.3295543450122516E-3</v>
      </c>
      <c r="S94" s="13">
        <f>IF(ISNUMBER(O94),O94+O93+O92+O91+O90+O89+O88+O87+O86+O85+O84+O82,"")</f>
        <v>715559.86307784449</v>
      </c>
      <c r="T94" s="16">
        <f t="shared" ref="T94:T142" si="6">IF(ISNUMBER(S94),(S94-S81)/S81,"")</f>
        <v>4.0275156853960183E-3</v>
      </c>
      <c r="U94" s="12">
        <v>4485.0945000000002</v>
      </c>
      <c r="V94" s="18">
        <v>0.76014903151863655</v>
      </c>
      <c r="W94" s="13">
        <v>55688.526213577708</v>
      </c>
      <c r="X94" s="16">
        <v>-0.1536281834987715</v>
      </c>
      <c r="Y94" s="13">
        <f>IF(ISNUMBER(U94),U94+U93+U92+U91+U90+U89+U88+U87+U86+U85+U84+U82,"")</f>
        <v>60391.564702731317</v>
      </c>
      <c r="Z94" s="16">
        <f t="shared" ref="Z94:Z142" si="7">IF(ISNUMBER(Y94),(Y94-Y81)/Y81,"")</f>
        <v>-0.14309038983094377</v>
      </c>
      <c r="AA94" s="8">
        <v>48.17</v>
      </c>
      <c r="AB94" s="18">
        <v>-0.90929666787177632</v>
      </c>
      <c r="AC94" s="13">
        <v>529.04100000000005</v>
      </c>
      <c r="AD94" s="16">
        <v>-0.81761772742409999</v>
      </c>
      <c r="AE94" s="13">
        <f>IF(ISNUMBER(AA94),AA94+AA93+AA92+AA91+AA90+AA89+AA88+AA87+AA86+AA85+AA84+AA82,"")</f>
        <v>708.32899999999995</v>
      </c>
      <c r="AF94" s="16">
        <f t="shared" ref="AF94:AF142" si="8">IF(ISNUMBER(AE94),(AE94-AE81)/AE81,"")</f>
        <v>-0.78679758278148693</v>
      </c>
      <c r="AG94" s="8">
        <v>88488.917537214176</v>
      </c>
      <c r="AH94" s="18">
        <v>-5.2857199558082879E-3</v>
      </c>
      <c r="AI94" s="13">
        <v>1014566.7725482641</v>
      </c>
      <c r="AJ94" s="16">
        <v>-2.16110875550235E-2</v>
      </c>
      <c r="AK94" s="13">
        <f>IF(ISNUMBER(AG94),AG94+AG93+AG92+AG91+AG90+AG89+AG88+AG87+AG86+AG85+AG84+AG82,"")</f>
        <v>1109620.5588275555</v>
      </c>
      <c r="AL94" s="16">
        <f t="shared" ref="AL94:AL142" si="9">IF(ISNUMBER(AK94),(AK94-AK81)/AK81,"")</f>
        <v>-1.4888590765045886E-2</v>
      </c>
    </row>
    <row r="95" spans="2:38" s="10" customFormat="1" ht="15" hidden="1">
      <c r="B95" s="29">
        <v>2013</v>
      </c>
      <c r="C95" s="19" t="s">
        <v>26</v>
      </c>
      <c r="D95" s="11">
        <v>25948.705999999998</v>
      </c>
      <c r="E95" s="11">
        <v>0.21209395973154366</v>
      </c>
      <c r="F95" s="8">
        <v>25948.918093959728</v>
      </c>
      <c r="G95" s="18">
        <v>-5.7816913421770977E-2</v>
      </c>
      <c r="H95" s="13">
        <v>326501.37686577183</v>
      </c>
      <c r="I95" s="16">
        <v>-3.6577570595137776E-2</v>
      </c>
      <c r="J95" s="13">
        <f>IF(ISNUMBER(F95),F95+F94+F93+F92+F91+F90+F89+F88+F87+F86+F85+F84,"")</f>
        <v>315763.17586577177</v>
      </c>
      <c r="K95" s="16">
        <f t="shared" si="5"/>
        <v>-6.8263270281156002E-2</v>
      </c>
      <c r="L95" s="11">
        <v>48425.199335329351</v>
      </c>
      <c r="M95" s="11">
        <v>13571.299700598802</v>
      </c>
      <c r="N95" s="11">
        <v>501.17399999999998</v>
      </c>
      <c r="O95" s="8">
        <v>62497.67303592815</v>
      </c>
      <c r="P95" s="18">
        <v>-2.1158722008075559E-3</v>
      </c>
      <c r="Q95" s="13">
        <v>720294.41959880246</v>
      </c>
      <c r="R95" s="16">
        <v>1.0296632119277671E-3</v>
      </c>
      <c r="S95" s="13">
        <f>IF(ISNUMBER(O95),O95+O94+O93+O92+O91+O90+O89+O88+O87+O86+O85+O84,"")</f>
        <v>715427.34559880255</v>
      </c>
      <c r="T95" s="16">
        <f t="shared" si="6"/>
        <v>-5.734364819790819E-3</v>
      </c>
      <c r="U95" s="12">
        <v>3893.1634999999997</v>
      </c>
      <c r="V95" s="18">
        <v>-0.172202500792074</v>
      </c>
      <c r="W95" s="13">
        <v>59581.689713577711</v>
      </c>
      <c r="X95" s="16">
        <v>-0.15486727533618194</v>
      </c>
      <c r="Y95" s="13">
        <f>IF(ISNUMBER(U95),U95+U94+U93+U92+U91+U90+U89+U88+U87+U86+U85+U84,"")</f>
        <v>59581.689713577689</v>
      </c>
      <c r="Z95" s="16">
        <f t="shared" si="7"/>
        <v>-0.1548672332355529</v>
      </c>
      <c r="AA95" s="8">
        <v>325.40300000000002</v>
      </c>
      <c r="AB95" s="18">
        <v>0.8149736736424078</v>
      </c>
      <c r="AC95" s="13">
        <v>854.44400000000007</v>
      </c>
      <c r="AD95" s="16">
        <v>-0.7225843778632175</v>
      </c>
      <c r="AE95" s="13">
        <f>IF(ISNUMBER(AA95),AA95+AA94+AA93+AA92+AA91+AA90+AA89+AA88+AA87+AA86+AA85+AA84,"")</f>
        <v>854.44399999999996</v>
      </c>
      <c r="AF95" s="16">
        <f t="shared" si="8"/>
        <v>-0.72258419772390503</v>
      </c>
      <c r="AG95" s="8">
        <v>92665.157629887879</v>
      </c>
      <c r="AH95" s="18">
        <v>-2.5129232015915992E-2</v>
      </c>
      <c r="AI95" s="13">
        <v>1107231.9301781519</v>
      </c>
      <c r="AJ95" s="16">
        <v>-2.1906497329920005E-2</v>
      </c>
      <c r="AK95" s="13">
        <f>IF(ISNUMBER(AG95),AG95+AG94+AG93+AG92+AG91+AG90+AG89+AG88+AG87+AG86+AG85+AG84,"")</f>
        <v>1107231.9301781519</v>
      </c>
      <c r="AL95" s="16">
        <f t="shared" si="9"/>
        <v>-2.1906493579660971E-2</v>
      </c>
    </row>
    <row r="96" spans="2:38" s="10" customFormat="1" ht="15" hidden="1">
      <c r="B96" s="28">
        <v>2013</v>
      </c>
      <c r="C96" s="20" t="s">
        <v>2</v>
      </c>
      <c r="D96" s="25">
        <v>315510.45799999998</v>
      </c>
      <c r="E96" s="25">
        <v>252.71786577181209</v>
      </c>
      <c r="F96" s="25">
        <v>315763.17586577183</v>
      </c>
      <c r="G96" s="23"/>
      <c r="H96" s="26"/>
      <c r="I96" s="26"/>
      <c r="J96" s="26"/>
      <c r="K96" s="23" t="str">
        <f t="shared" si="5"/>
        <v/>
      </c>
      <c r="L96" s="25">
        <v>547283.80894011981</v>
      </c>
      <c r="M96" s="25">
        <v>163897.73765868263</v>
      </c>
      <c r="N96" s="25">
        <v>4245.799</v>
      </c>
      <c r="O96" s="25">
        <v>715427.34559880244</v>
      </c>
      <c r="P96" s="23"/>
      <c r="Q96" s="26"/>
      <c r="R96" s="26"/>
      <c r="S96" s="26"/>
      <c r="T96" s="23" t="str">
        <f t="shared" si="6"/>
        <v/>
      </c>
      <c r="U96" s="25">
        <v>59581.689713577711</v>
      </c>
      <c r="V96" s="23"/>
      <c r="W96" s="26"/>
      <c r="X96" s="26"/>
      <c r="Y96" s="26"/>
      <c r="Z96" s="23" t="str">
        <f t="shared" si="7"/>
        <v/>
      </c>
      <c r="AA96" s="25">
        <v>854.44400000000007</v>
      </c>
      <c r="AB96" s="23"/>
      <c r="AC96" s="26"/>
      <c r="AD96" s="26"/>
      <c r="AE96" s="26"/>
      <c r="AF96" s="23" t="str">
        <f t="shared" si="8"/>
        <v/>
      </c>
      <c r="AG96" s="25">
        <v>1107231.9301781519</v>
      </c>
      <c r="AH96" s="23"/>
      <c r="AI96" s="26"/>
      <c r="AJ96" s="26"/>
      <c r="AK96" s="26"/>
      <c r="AL96" s="23" t="str">
        <f t="shared" si="9"/>
        <v/>
      </c>
    </row>
    <row r="97" spans="2:38" s="10" customFormat="1" ht="15" hidden="1">
      <c r="B97" s="29">
        <v>2014</v>
      </c>
      <c r="C97" s="19" t="s">
        <v>15</v>
      </c>
      <c r="D97" s="11">
        <v>24208.205999999998</v>
      </c>
      <c r="E97" s="11">
        <v>34.152255033557047</v>
      </c>
      <c r="F97" s="8">
        <v>24242.358255033556</v>
      </c>
      <c r="G97" s="18">
        <v>2.1972883642432217E-2</v>
      </c>
      <c r="H97" s="13">
        <v>24242.358255033556</v>
      </c>
      <c r="I97" s="16">
        <v>-1.1368895090921871E-2</v>
      </c>
      <c r="J97" s="13">
        <f>IF(ISNUMBER(F97),F97+F95+F94+F93+F92+F91+F90+F89+F88+F87+F86+F85,"")</f>
        <v>316284.39763758384</v>
      </c>
      <c r="K97" s="16">
        <f t="shared" si="5"/>
        <v>-6.1147242974984667E-2</v>
      </c>
      <c r="L97" s="11">
        <v>45572.827000000005</v>
      </c>
      <c r="M97" s="11">
        <v>11367.143275449102</v>
      </c>
      <c r="N97" s="11">
        <v>652.19100000000003</v>
      </c>
      <c r="O97" s="8">
        <v>57592.161275449107</v>
      </c>
      <c r="P97" s="18">
        <v>-2.0235307420776394E-2</v>
      </c>
      <c r="Q97" s="13">
        <v>57592.161275449107</v>
      </c>
      <c r="R97" s="16">
        <v>-2.0235307420776394E-2</v>
      </c>
      <c r="S97" s="13">
        <f>IF(ISNUMBER(O97),O97+O95+O94+O93+O92+O91+O90+O89+O88+O87+O86+O85,"")</f>
        <v>714237.8813353295</v>
      </c>
      <c r="T97" s="16">
        <f t="shared" si="6"/>
        <v>-6.3101172072497795E-3</v>
      </c>
      <c r="U97" s="12">
        <v>3663.1937499999995</v>
      </c>
      <c r="V97" s="18">
        <v>-0.14750400455183976</v>
      </c>
      <c r="W97" s="13">
        <v>3663.1937499999995</v>
      </c>
      <c r="X97" s="16">
        <v>-0.14750400455183976</v>
      </c>
      <c r="Y97" s="13">
        <f>IF(ISNUMBER(U97),U97+U95+U94+U93+U92+U91+U90+U89+U88+U87+U86+U85,"")</f>
        <v>58947.861812380092</v>
      </c>
      <c r="Z97" s="16">
        <f t="shared" si="7"/>
        <v>-0.16070050589974344</v>
      </c>
      <c r="AA97" s="8">
        <v>102.5</v>
      </c>
      <c r="AB97" s="18">
        <v>-0.33076958233492859</v>
      </c>
      <c r="AC97" s="13">
        <v>102.5</v>
      </c>
      <c r="AD97" s="16">
        <v>-0.33076958233492859</v>
      </c>
      <c r="AE97" s="13">
        <f>IF(ISNUMBER(AA97),AA97+AA95+AA94+AA93+AA92+AA91+AA90+AA89+AA88+AA87+AA86+AA85,"")</f>
        <v>803.7829999999999</v>
      </c>
      <c r="AF97" s="16">
        <f t="shared" si="8"/>
        <v>-0.72069357581637528</v>
      </c>
      <c r="AG97" s="8">
        <v>85600.213280482669</v>
      </c>
      <c r="AH97" s="18">
        <v>-2.4531728261337205E-2</v>
      </c>
      <c r="AI97" s="13">
        <v>85600.213280482669</v>
      </c>
      <c r="AJ97" s="16">
        <v>-2.4531728261337205E-2</v>
      </c>
      <c r="AK97" s="13">
        <f>IF(ISNUMBER(AG97),AG97+AG95+AG94+AG93+AG92+AG91+AG90+AG89+AG88+AG87+AG86+AG85,"")</f>
        <v>1105079.1987852934</v>
      </c>
      <c r="AL97" s="16">
        <f t="shared" si="9"/>
        <v>-2.168128300075213E-2</v>
      </c>
    </row>
    <row r="98" spans="2:38" s="10" customFormat="1" ht="15" hidden="1">
      <c r="B98" s="29">
        <v>2014</v>
      </c>
      <c r="C98" s="19" t="s">
        <v>16</v>
      </c>
      <c r="D98" s="11">
        <v>21956.592000000001</v>
      </c>
      <c r="E98" s="11">
        <v>3.1302281879194629</v>
      </c>
      <c r="F98" s="8">
        <v>21959.722228187919</v>
      </c>
      <c r="G98" s="18">
        <v>5.6623030361357074E-2</v>
      </c>
      <c r="H98" s="13">
        <v>46202.080483221478</v>
      </c>
      <c r="I98" s="16">
        <v>2.1259347141184826E-3</v>
      </c>
      <c r="J98" s="13">
        <f>IF(ISNUMBER(F98),F98+F97+F95+F94+F93+F92+F91+F90+F89+F88+F87+F86,"")</f>
        <v>317461.19010067114</v>
      </c>
      <c r="K98" s="16">
        <f t="shared" si="5"/>
        <v>-4.5166577674335635E-2</v>
      </c>
      <c r="L98" s="11">
        <v>39178.764000000003</v>
      </c>
      <c r="M98" s="11">
        <v>10230.487568862276</v>
      </c>
      <c r="N98" s="11">
        <v>751.51499999999999</v>
      </c>
      <c r="O98" s="8">
        <v>50160.795568862282</v>
      </c>
      <c r="P98" s="18">
        <v>-6.801190909671051E-2</v>
      </c>
      <c r="Q98" s="13">
        <v>107752.95684431138</v>
      </c>
      <c r="R98" s="16">
        <v>-4.3071289667619195E-2</v>
      </c>
      <c r="S98" s="13">
        <f>IF(ISNUMBER(O98),O98+O97+O95+O94+O93+O92+O91+O90+O89+O88+O87+O86,"")</f>
        <v>710577.39307185635</v>
      </c>
      <c r="T98" s="16">
        <f t="shared" si="6"/>
        <v>-8.1741253012150954E-3</v>
      </c>
      <c r="U98" s="12">
        <v>3483.1239999999998</v>
      </c>
      <c r="V98" s="18">
        <v>-0.10618368612885554</v>
      </c>
      <c r="W98" s="13">
        <v>7146.3177499999993</v>
      </c>
      <c r="X98" s="16">
        <v>-0.1278526791672312</v>
      </c>
      <c r="Y98" s="13">
        <f>IF(ISNUMBER(U98),U98+U97+U95+U94+U93+U92+U91+U90+U89+U88+U87+U86,"")</f>
        <v>58534.073274596471</v>
      </c>
      <c r="Z98" s="16">
        <f t="shared" si="7"/>
        <v>-0.16301235436896763</v>
      </c>
      <c r="AA98" s="8">
        <v>152.64099999999999</v>
      </c>
      <c r="AB98" s="18" t="e">
        <v>#DIV/0!</v>
      </c>
      <c r="AC98" s="13">
        <v>255.14099999999999</v>
      </c>
      <c r="AD98" s="16">
        <v>0.66583529749740467</v>
      </c>
      <c r="AE98" s="13">
        <f>IF(ISNUMBER(AA98),AA98+AA97+AA95+AA94+AA93+AA92+AA91+AA90+AA89+AA88+AA87+AA86,"")</f>
        <v>956.42399999999986</v>
      </c>
      <c r="AF98" s="16">
        <f t="shared" si="8"/>
        <v>-0.58710455049963672</v>
      </c>
      <c r="AG98" s="8">
        <v>75756.282797050197</v>
      </c>
      <c r="AH98" s="18">
        <v>-4.4701046642452003E-2</v>
      </c>
      <c r="AI98" s="13">
        <v>161356.49607753288</v>
      </c>
      <c r="AJ98" s="16">
        <v>-3.4106171154351772E-2</v>
      </c>
      <c r="AK98" s="13">
        <f>IF(ISNUMBER(AG98),AG98+AG97+AG95+AG94+AG93+AG92+AG91+AG90+AG89+AG88+AG87+AG86,"")</f>
        <v>1101534.355447124</v>
      </c>
      <c r="AL98" s="16">
        <f t="shared" si="9"/>
        <v>-1.890688218835733E-2</v>
      </c>
    </row>
    <row r="99" spans="2:38" s="10" customFormat="1" ht="15" hidden="1">
      <c r="B99" s="29">
        <v>2014</v>
      </c>
      <c r="C99" s="19" t="s">
        <v>17</v>
      </c>
      <c r="D99" s="11">
        <v>23327.190999999999</v>
      </c>
      <c r="E99" s="11">
        <v>43.162630872483213</v>
      </c>
      <c r="F99" s="8">
        <v>23370.353630872483</v>
      </c>
      <c r="G99" s="18">
        <v>2.8108147263861127E-4</v>
      </c>
      <c r="H99" s="13">
        <v>69572.434114093965</v>
      </c>
      <c r="I99" s="16">
        <v>-2.6436639911268545E-2</v>
      </c>
      <c r="J99" s="13">
        <f>IF(ISNUMBER(F99),F99+F98+F97+F95+F94+F93+F92+F91+F90+F89+F88+F87,"")</f>
        <v>317467.75722818787</v>
      </c>
      <c r="K99" s="16">
        <f t="shared" si="5"/>
        <v>-3.756875477832218E-2</v>
      </c>
      <c r="L99" s="11">
        <v>47610.657000000007</v>
      </c>
      <c r="M99" s="11">
        <v>12132.998173652697</v>
      </c>
      <c r="N99" s="11">
        <v>0</v>
      </c>
      <c r="O99" s="8">
        <v>59743.698173652701</v>
      </c>
      <c r="P99" s="18">
        <v>0.24121193850359424</v>
      </c>
      <c r="Q99" s="13">
        <v>167496.65501796408</v>
      </c>
      <c r="R99" s="16">
        <v>1.1432824785975626E-2</v>
      </c>
      <c r="S99" s="13">
        <f>IF(ISNUMBER(O99),O99+O98+O97+O95+O94+O93+O92+O91+O90+O89+O88+O87,"")</f>
        <v>722187.73358083842</v>
      </c>
      <c r="T99" s="16">
        <f t="shared" si="6"/>
        <v>3.4587564198845164E-2</v>
      </c>
      <c r="U99" s="12">
        <v>4557.0237500000003</v>
      </c>
      <c r="V99" s="18">
        <v>1.3098118210717269E-2</v>
      </c>
      <c r="W99" s="13">
        <v>11703.341499999999</v>
      </c>
      <c r="X99" s="16">
        <v>-7.7899187837520922E-2</v>
      </c>
      <c r="Y99" s="13">
        <f>IF(ISNUMBER(U99),U99+U98+U97+U95+U94+U93+U92+U91+U90+U89+U88+U87,"")</f>
        <v>58592.990011972288</v>
      </c>
      <c r="Z99" s="16">
        <f t="shared" si="7"/>
        <v>-0.15566309710094073</v>
      </c>
      <c r="AA99" s="4">
        <v>126.62</v>
      </c>
      <c r="AB99" s="18">
        <v>0.67557696379419863</v>
      </c>
      <c r="AC99" s="13">
        <v>381.76099999999997</v>
      </c>
      <c r="AD99" s="16">
        <v>0.66905377105657782</v>
      </c>
      <c r="AE99" s="13">
        <f>IF(ISNUMBER(AA99),AA99+AA98+AA97+AA95+AA94+AA93+AA92+AA91+AA90+AA89+AA88+AA87,"")</f>
        <v>1007.4759999999999</v>
      </c>
      <c r="AF99" s="16">
        <f t="shared" si="8"/>
        <v>-0.51735202714582262</v>
      </c>
      <c r="AG99" s="8">
        <v>87797.695554525184</v>
      </c>
      <c r="AH99" s="18">
        <v>5.8674988415463813E-2</v>
      </c>
      <c r="AI99" s="13">
        <v>249154.19163205806</v>
      </c>
      <c r="AJ99" s="16">
        <v>-3.3264270217915337E-3</v>
      </c>
      <c r="AK99" s="13">
        <f>IF(ISNUMBER(AG99),AG99+AG98+AG97+AG95+AG94+AG93+AG92+AG91+AG90+AG89+AG88+AG87,"")</f>
        <v>1106400.3708209984</v>
      </c>
      <c r="AL99" s="16">
        <f t="shared" si="9"/>
        <v>-1.3065324787956158E-3</v>
      </c>
    </row>
    <row r="100" spans="2:38" s="10" customFormat="1" ht="15" hidden="1">
      <c r="B100" s="29">
        <v>2014</v>
      </c>
      <c r="C100" s="19" t="s">
        <v>18</v>
      </c>
      <c r="D100" s="11">
        <v>26740.260000000002</v>
      </c>
      <c r="E100" s="11">
        <v>18.700671140939598</v>
      </c>
      <c r="F100" s="8">
        <v>26758.960671140943</v>
      </c>
      <c r="G100" s="18">
        <v>5.6184957766828525E-2</v>
      </c>
      <c r="H100" s="13">
        <v>96331.394785234908</v>
      </c>
      <c r="I100" s="16">
        <v>-3.0843269190801159E-2</v>
      </c>
      <c r="J100" s="13">
        <f>IF(ISNUMBER(F100),F100+F99+F98+F97+F95+F94+F93+F92+F91+F90+F89+F88,"")</f>
        <v>318891.23051677854</v>
      </c>
      <c r="K100" s="16">
        <f t="shared" si="5"/>
        <v>-3.2125380080439928E-2</v>
      </c>
      <c r="L100" s="11">
        <v>50115.962999999996</v>
      </c>
      <c r="M100" s="11">
        <v>17013.902820359282</v>
      </c>
      <c r="N100" s="11">
        <v>0</v>
      </c>
      <c r="O100" s="8">
        <v>67129.904820359283</v>
      </c>
      <c r="P100" s="18">
        <v>0.24004224767435267</v>
      </c>
      <c r="Q100" s="13">
        <v>234626.55983832336</v>
      </c>
      <c r="R100" s="16">
        <v>6.7753452776487144E-2</v>
      </c>
      <c r="S100" s="13">
        <f>IF(ISNUMBER(O100),O100+O99+O98+O97+O95+O94+O93+O92+O91+O90+O89+O88,"")</f>
        <v>735182.4628083834</v>
      </c>
      <c r="T100" s="16">
        <f t="shared" si="6"/>
        <v>3.749324796303239E-2</v>
      </c>
      <c r="U100" s="12">
        <v>4927.8192499999996</v>
      </c>
      <c r="V100" s="18">
        <v>-1.225942931306423E-2</v>
      </c>
      <c r="W100" s="13">
        <v>16631.160749999999</v>
      </c>
      <c r="X100" s="16">
        <v>-5.9377887475301705E-2</v>
      </c>
      <c r="Y100" s="13">
        <f>IF(ISNUMBER(U100),U100+U99+U98+U97+U95+U94+U93+U92+U91+U90+U89+U88,"")</f>
        <v>58531.827948212049</v>
      </c>
      <c r="Z100" s="16">
        <f t="shared" si="7"/>
        <v>-0.1381702750381878</v>
      </c>
      <c r="AA100" s="8">
        <v>148.637</v>
      </c>
      <c r="AB100" s="18">
        <v>2.1562440277748283</v>
      </c>
      <c r="AC100" s="13">
        <v>530.39799999999991</v>
      </c>
      <c r="AD100" s="16">
        <v>0.92297206169196033</v>
      </c>
      <c r="AE100" s="13">
        <f>IF(ISNUMBER(AA100),AA100+AA99+AA98+AA97+AA95+AA94+AA93+AA92+AA91+AA90+AA89+AA88,"")</f>
        <v>1109.02</v>
      </c>
      <c r="AF100" s="16">
        <f t="shared" si="8"/>
        <v>-0.42549313971402619</v>
      </c>
      <c r="AG100" s="8">
        <v>98965.321741500229</v>
      </c>
      <c r="AH100" s="18">
        <v>0.13613854474900422</v>
      </c>
      <c r="AI100" s="13">
        <v>348119.51337355829</v>
      </c>
      <c r="AJ100" s="16">
        <v>3.2712164995254867E-2</v>
      </c>
      <c r="AK100" s="13">
        <f>IF(ISNUMBER(AG100),AG100+AG99+AG98+AG97+AG95+AG94+AG93+AG92+AG91+AG90+AG89+AG88,"")</f>
        <v>1118258.9552733738</v>
      </c>
      <c r="AL100" s="16">
        <f t="shared" si="9"/>
        <v>-6.595541482456778E-4</v>
      </c>
    </row>
    <row r="101" spans="2:38" s="10" customFormat="1" ht="15" hidden="1">
      <c r="B101" s="29">
        <v>2014</v>
      </c>
      <c r="C101" s="19" t="s">
        <v>19</v>
      </c>
      <c r="D101" s="11">
        <v>29232.982</v>
      </c>
      <c r="E101" s="11">
        <v>27.826127516778524</v>
      </c>
      <c r="F101" s="8">
        <v>29260.808127516779</v>
      </c>
      <c r="G101" s="18">
        <v>1.9480437330638756E-2</v>
      </c>
      <c r="H101" s="13">
        <v>125592.20291275169</v>
      </c>
      <c r="I101" s="16">
        <v>-1.9567791958530756E-2</v>
      </c>
      <c r="J101" s="13">
        <f>IF(ISNUMBER(F101),F101+F100+F99+F98+F97+F95+F94+F93+F92+F91+F90+F89,"")</f>
        <v>319450.35192617448</v>
      </c>
      <c r="K101" s="16">
        <f t="shared" si="5"/>
        <v>-2.6305808759869712E-2</v>
      </c>
      <c r="L101" s="11">
        <v>52941.73</v>
      </c>
      <c r="M101" s="11">
        <v>10216.273203592815</v>
      </c>
      <c r="N101" s="11">
        <v>0</v>
      </c>
      <c r="O101" s="8">
        <v>63158.003203592816</v>
      </c>
      <c r="P101" s="18">
        <v>8.1971317705530566E-2</v>
      </c>
      <c r="Q101" s="13">
        <v>297784.56304191618</v>
      </c>
      <c r="R101" s="16">
        <v>7.0737652745308299E-2</v>
      </c>
      <c r="S101" s="13">
        <f>IF(ISNUMBER(O101),O101+O100+O99+O98+O97+O95+O94+O93+O92+O91+O90+O89,"")</f>
        <v>739967.38146706589</v>
      </c>
      <c r="T101" s="16">
        <f t="shared" si="6"/>
        <v>4.8223943078326913E-2</v>
      </c>
      <c r="U101" s="12">
        <v>6104.048499999999</v>
      </c>
      <c r="V101" s="18">
        <v>8.1145054043064713E-2</v>
      </c>
      <c r="W101" s="13">
        <v>22735.20925</v>
      </c>
      <c r="X101" s="16">
        <v>-2.5366559076651307E-2</v>
      </c>
      <c r="Y101" s="13">
        <f>IF(ISNUMBER(U101),U101+U100+U99+U98+U97+U95+U94+U93+U92+U91+U90+U89,"")</f>
        <v>58989.965682424212</v>
      </c>
      <c r="Z101" s="16">
        <f t="shared" si="7"/>
        <v>-0.10813349984424209</v>
      </c>
      <c r="AA101" s="8">
        <v>94.47</v>
      </c>
      <c r="AB101" s="18">
        <v>0.85369778074289182</v>
      </c>
      <c r="AC101" s="13">
        <v>624.86799999999994</v>
      </c>
      <c r="AD101" s="16">
        <v>0.9121685511880897</v>
      </c>
      <c r="AE101" s="13">
        <f>IF(ISNUMBER(AA101),AA101+AA100+AA99+AA98+AA97+AA95+AA94+AA93+AA92+AA91+AA90+AA89,"")</f>
        <v>1152.5269999999998</v>
      </c>
      <c r="AF101" s="16">
        <f t="shared" si="8"/>
        <v>-0.35972287344087156</v>
      </c>
      <c r="AG101" s="8">
        <v>98617.3298311096</v>
      </c>
      <c r="AH101" s="18">
        <v>6.3011546259364781E-2</v>
      </c>
      <c r="AI101" s="13">
        <v>446736.84320466791</v>
      </c>
      <c r="AJ101" s="16">
        <v>3.9251262410991972E-2</v>
      </c>
      <c r="AK101" s="13">
        <f>IF(ISNUMBER(AG101),AG101+AG100+AG99+AG98+AG97+AG95+AG94+AG93+AG92+AG91+AG90+AG89,"")</f>
        <v>1124104.6400756647</v>
      </c>
      <c r="AL101" s="16">
        <f t="shared" si="9"/>
        <v>9.9692891888358975E-3</v>
      </c>
    </row>
    <row r="102" spans="2:38" s="10" customFormat="1" ht="15" hidden="1">
      <c r="B102" s="29">
        <v>2014</v>
      </c>
      <c r="C102" s="19" t="s">
        <v>20</v>
      </c>
      <c r="D102" s="11">
        <v>29701.728999999999</v>
      </c>
      <c r="E102" s="11">
        <v>39.500583892617449</v>
      </c>
      <c r="F102" s="8">
        <v>29741.229583892618</v>
      </c>
      <c r="G102" s="18">
        <v>4.4076662770510922E-2</v>
      </c>
      <c r="H102" s="13">
        <v>155333.43249664429</v>
      </c>
      <c r="I102" s="16">
        <v>-2.4868666875630163E-2</v>
      </c>
      <c r="J102" s="13">
        <f>IF(ISNUMBER(F102),F102+F101+F100+F99+F98+F97+F95+F94+F93+F92+F91+F90,"")</f>
        <v>320705.9054630872</v>
      </c>
      <c r="K102" s="16">
        <f t="shared" si="5"/>
        <v>-1.6453459696937428E-2</v>
      </c>
      <c r="L102" s="11">
        <v>49632.807999999997</v>
      </c>
      <c r="M102" s="11">
        <v>11475.259999999998</v>
      </c>
      <c r="N102" s="11">
        <v>125.262</v>
      </c>
      <c r="O102" s="8">
        <v>61233.33</v>
      </c>
      <c r="P102" s="18">
        <v>7.0750219739934339E-2</v>
      </c>
      <c r="Q102" s="13">
        <v>359017.89304191619</v>
      </c>
      <c r="R102" s="16">
        <v>7.0739796124378751E-2</v>
      </c>
      <c r="S102" s="13">
        <f>IF(ISNUMBER(O102),O102+O101+O100+O99+O98+O97+O95+O94+O93+O92+O91+O90,"")</f>
        <v>744013.39656287432</v>
      </c>
      <c r="T102" s="16">
        <f t="shared" si="6"/>
        <v>5.43782339964708E-2</v>
      </c>
      <c r="U102" s="12">
        <v>7003.865749999999</v>
      </c>
      <c r="V102" s="18">
        <v>0.21819673646827908</v>
      </c>
      <c r="W102" s="13">
        <v>29739.074999999997</v>
      </c>
      <c r="X102" s="16">
        <v>2.2794165085726403E-2</v>
      </c>
      <c r="Y102" s="13">
        <f>IF(ISNUMBER(U102),U102+U101+U100+U99+U98+U97+U95+U94+U93+U92+U91+U90,"")</f>
        <v>60244.459807685533</v>
      </c>
      <c r="Z102" s="16">
        <f t="shared" si="7"/>
        <v>-6.3312112101036905E-2</v>
      </c>
      <c r="AA102" s="8">
        <v>116.74000000000001</v>
      </c>
      <c r="AB102" s="18">
        <v>1.333819795685812</v>
      </c>
      <c r="AC102" s="13">
        <v>741.60799999999995</v>
      </c>
      <c r="AD102" s="16">
        <v>0.96814275781171188</v>
      </c>
      <c r="AE102" s="13">
        <f>IF(ISNUMBER(AA102),AA102+AA101+AA100+AA99+AA98+AA97+AA95+AA94+AA93+AA92+AA91+AA90,"")</f>
        <v>1219.2460000000001</v>
      </c>
      <c r="AF102" s="16">
        <f t="shared" si="8"/>
        <v>-0.30274015297733936</v>
      </c>
      <c r="AG102" s="8">
        <v>98095.165333892626</v>
      </c>
      <c r="AH102" s="18">
        <v>4.1540373502248151E-2</v>
      </c>
      <c r="AI102" s="13">
        <v>544832.00853856048</v>
      </c>
      <c r="AJ102" s="16">
        <v>3.9662666116036194E-2</v>
      </c>
      <c r="AK102" s="13">
        <f>IF(ISNUMBER(AG102),AG102+AG101+AG100+AG99+AG98+AG97+AG95+AG94+AG93+AG92+AG91+AG90,"")</f>
        <v>1128017.0278336471</v>
      </c>
      <c r="AL102" s="16">
        <f t="shared" si="9"/>
        <v>1.4815303382842631E-2</v>
      </c>
    </row>
    <row r="103" spans="2:38" s="10" customFormat="1" ht="15" hidden="1">
      <c r="B103" s="29">
        <v>2014</v>
      </c>
      <c r="C103" s="19" t="s">
        <v>21</v>
      </c>
      <c r="D103" s="11">
        <v>32354.197</v>
      </c>
      <c r="E103" s="11">
        <v>13.014456375838925</v>
      </c>
      <c r="F103" s="8">
        <v>32367.21145637584</v>
      </c>
      <c r="G103" s="18">
        <v>3.8900963550182688E-2</v>
      </c>
      <c r="H103" s="13">
        <v>187700.64395302013</v>
      </c>
      <c r="I103" s="16">
        <v>-2.3837131325770256E-2</v>
      </c>
      <c r="J103" s="13">
        <f>IF(ISNUMBER(F103),F103+F102+F101+F100+F99+F98+F97+F95+F94+F93+F92+F91,"")</f>
        <v>321917.87441610731</v>
      </c>
      <c r="K103" s="16">
        <f t="shared" si="5"/>
        <v>-7.3090704580437253E-3</v>
      </c>
      <c r="L103" s="11">
        <v>56722.903999999995</v>
      </c>
      <c r="M103" s="11">
        <v>13992.288065868264</v>
      </c>
      <c r="N103" s="11">
        <v>0</v>
      </c>
      <c r="O103" s="8">
        <v>70715.192065868265</v>
      </c>
      <c r="P103" s="18">
        <v>6.9876567045434657E-2</v>
      </c>
      <c r="Q103" s="13">
        <v>429733.08510778449</v>
      </c>
      <c r="R103" s="16">
        <v>7.0597650791043964E-2</v>
      </c>
      <c r="S103" s="13">
        <f>IF(ISNUMBER(O103),O103+O102+O101+O100+O99+O98+O97+O95+O94+O93+O92+O91,"")</f>
        <v>748631.99931736523</v>
      </c>
      <c r="T103" s="16">
        <f t="shared" si="6"/>
        <v>5.2787544254836193E-2</v>
      </c>
      <c r="U103" s="12">
        <v>6125.731499999999</v>
      </c>
      <c r="V103" s="18">
        <v>0.17589480561969384</v>
      </c>
      <c r="W103" s="13">
        <v>35864.806499999999</v>
      </c>
      <c r="X103" s="16">
        <v>4.605649118927313E-2</v>
      </c>
      <c r="Y103" s="13">
        <f>IF(ISNUMBER(U103),U103+U102+U101+U100+U99+U98+U97+U95+U94+U93+U92+U91,"")</f>
        <v>61160.76996257485</v>
      </c>
      <c r="Z103" s="16">
        <f t="shared" si="7"/>
        <v>-2.3713942678594068E-2</v>
      </c>
      <c r="AA103" s="8">
        <v>48.227999999999994</v>
      </c>
      <c r="AB103" s="18" t="e">
        <v>#DIV/0!</v>
      </c>
      <c r="AC103" s="13">
        <v>789.8359999999999</v>
      </c>
      <c r="AD103" s="16">
        <v>1.0961343503022771</v>
      </c>
      <c r="AE103" s="13">
        <f>IF(ISNUMBER(AA103),AA103+AA102+AA101+AA100+AA99+AA98+AA97+AA95+AA94+AA93+AA92+AA91,"")</f>
        <v>1267.4740000000002</v>
      </c>
      <c r="AF103" s="16">
        <f t="shared" si="8"/>
        <v>-0.24185296730180855</v>
      </c>
      <c r="AG103" s="8">
        <v>109256.3630222441</v>
      </c>
      <c r="AH103" s="18">
        <v>4.7567734491639646E-2</v>
      </c>
      <c r="AI103" s="13">
        <v>654088.37156080455</v>
      </c>
      <c r="AJ103" s="16">
        <v>4.0974787578701655E-2</v>
      </c>
      <c r="AK103" s="13">
        <f>IF(ISNUMBER(AG103),AG103+AG102+AG101+AG100+AG99+AG98+AG97+AG95+AG94+AG93+AG92+AG91,"")</f>
        <v>1132978.1176960475</v>
      </c>
      <c r="AL103" s="16">
        <f t="shared" si="9"/>
        <v>1.5844538051885775E-2</v>
      </c>
    </row>
    <row r="104" spans="2:38" s="10" customFormat="1" ht="15" hidden="1">
      <c r="B104" s="29">
        <v>2014</v>
      </c>
      <c r="C104" s="19" t="s">
        <v>22</v>
      </c>
      <c r="D104" s="11">
        <v>30211.227000000003</v>
      </c>
      <c r="E104" s="11">
        <v>32.955228187919467</v>
      </c>
      <c r="F104" s="8">
        <v>30244.182228187921</v>
      </c>
      <c r="G104" s="18">
        <v>3.0913488138499146E-2</v>
      </c>
      <c r="H104" s="13">
        <v>217944.82618120805</v>
      </c>
      <c r="I104" s="16">
        <v>-1.6589485786626224E-2</v>
      </c>
      <c r="J104" s="13">
        <f>IF(ISNUMBER(F104),F104+F103+F102+F101+F100+F99+F98+F97+F95+F94+F93+F92,"")</f>
        <v>322824.79161073826</v>
      </c>
      <c r="K104" s="16">
        <f t="shared" si="5"/>
        <v>4.3382563572429405E-3</v>
      </c>
      <c r="L104" s="11">
        <v>54581.744000000006</v>
      </c>
      <c r="M104" s="11">
        <v>15921.437419161679</v>
      </c>
      <c r="N104" s="11">
        <v>0</v>
      </c>
      <c r="O104" s="8">
        <v>70503.181419161687</v>
      </c>
      <c r="P104" s="18">
        <v>-1.5358776004274599E-2</v>
      </c>
      <c r="Q104" s="13">
        <v>500236.26652694616</v>
      </c>
      <c r="R104" s="16">
        <v>5.7585491716034554E-2</v>
      </c>
      <c r="S104" s="13">
        <f>IF(ISNUMBER(O104),O104+O103+O102+O101+O100+O99+O98+O97+O95+O94+O93+O92,"")</f>
        <v>747532.26619161689</v>
      </c>
      <c r="T104" s="16">
        <f t="shared" si="6"/>
        <v>4.3023904094376085E-2</v>
      </c>
      <c r="U104" s="12">
        <v>6810.0884999999998</v>
      </c>
      <c r="V104" s="18">
        <v>0.26222845245373061</v>
      </c>
      <c r="W104" s="13">
        <v>42674.894999999997</v>
      </c>
      <c r="X104" s="16">
        <v>7.5448641998182353E-2</v>
      </c>
      <c r="Y104" s="13">
        <f>IF(ISNUMBER(U104),U104+U103+U102+U101+U100+U99+U98+U97+U95+U94+U93+U92,"")</f>
        <v>62575.568500000001</v>
      </c>
      <c r="Z104" s="16">
        <f t="shared" si="7"/>
        <v>2.8320262711753846E-2</v>
      </c>
      <c r="AA104" s="8">
        <v>33.555999999999997</v>
      </c>
      <c r="AB104" s="18">
        <v>-0.36165274792169999</v>
      </c>
      <c r="AC104" s="13">
        <v>823.39199999999994</v>
      </c>
      <c r="AD104" s="16">
        <v>0.91766133408481632</v>
      </c>
      <c r="AE104" s="13">
        <f>IF(ISNUMBER(AA104),AA104+AA103+AA102+AA101+AA100+AA99+AA98+AA97+AA95+AA94+AA93+AA92,"")</f>
        <v>1248.4630000000002</v>
      </c>
      <c r="AF104" s="16">
        <f t="shared" si="8"/>
        <v>-0.20422027529631484</v>
      </c>
      <c r="AG104" s="8">
        <v>107591.00814734961</v>
      </c>
      <c r="AH104" s="18">
        <v>1.1307395506293227E-2</v>
      </c>
      <c r="AI104" s="13">
        <v>761679.37970815413</v>
      </c>
      <c r="AJ104" s="16">
        <v>3.6678985523127761E-2</v>
      </c>
      <c r="AK104" s="13">
        <f>IF(ISNUMBER(AG104),AG104+AG103+AG102+AG101+AG100+AG99+AG98+AG97+AG95+AG94+AG93+AG92,"")</f>
        <v>1134181.0893023552</v>
      </c>
      <c r="AL104" s="16">
        <f t="shared" si="9"/>
        <v>1.6151214973578597E-2</v>
      </c>
    </row>
    <row r="105" spans="2:38" s="10" customFormat="1" ht="15" hidden="1">
      <c r="B105" s="29">
        <v>2014</v>
      </c>
      <c r="C105" s="19" t="s">
        <v>23</v>
      </c>
      <c r="D105" s="11">
        <v>27761.486000000004</v>
      </c>
      <c r="E105" s="11">
        <v>20.863275167785233</v>
      </c>
      <c r="F105" s="8">
        <v>27782.349275167791</v>
      </c>
      <c r="G105" s="18">
        <v>2.4871822666823862E-2</v>
      </c>
      <c r="H105" s="13">
        <v>245727.17545637584</v>
      </c>
      <c r="I105" s="16">
        <v>-1.207076960665876E-2</v>
      </c>
      <c r="J105" s="13">
        <f>IF(ISNUMBER(F105),F105+F104+F103+F102+F101+F100+F99+F98+F97+F95+F94+F93,"")</f>
        <v>323499.01998657716</v>
      </c>
      <c r="K105" s="16">
        <f t="shared" si="5"/>
        <v>1.0743861279039445E-2</v>
      </c>
      <c r="L105" s="11">
        <v>53417.412000000004</v>
      </c>
      <c r="M105" s="11">
        <v>15572.171353293414</v>
      </c>
      <c r="N105" s="11">
        <v>0</v>
      </c>
      <c r="O105" s="8">
        <v>68989.583353293419</v>
      </c>
      <c r="P105" s="18">
        <v>0.12173281805072445</v>
      </c>
      <c r="Q105" s="13">
        <v>569225.84988023958</v>
      </c>
      <c r="R105" s="16">
        <v>6.4966641970347849E-2</v>
      </c>
      <c r="S105" s="13">
        <f>IF(ISNUMBER(O105),O105+O104+O103+O102+O101+O100+O99+O98+O97+O95+O94+O93,"")</f>
        <v>755019.1617005989</v>
      </c>
      <c r="T105" s="16">
        <f t="shared" si="6"/>
        <v>5.3648888591599948E-2</v>
      </c>
      <c r="U105" s="12">
        <v>6890.3177499999993</v>
      </c>
      <c r="V105" s="18">
        <v>0.24259900951933022</v>
      </c>
      <c r="W105" s="13">
        <v>49565.212749999999</v>
      </c>
      <c r="X105" s="16">
        <v>9.5942627642382261E-2</v>
      </c>
      <c r="Y105" s="13">
        <f>IF(ISNUMBER(U105),U105+U104+U103+U102+U101+U100+U99+U98+U97+U95+U94+U93,"")</f>
        <v>63920.800750000002</v>
      </c>
      <c r="Z105" s="16">
        <f t="shared" si="7"/>
        <v>7.6314748795229509E-2</v>
      </c>
      <c r="AA105" s="8">
        <v>100.38200000000001</v>
      </c>
      <c r="AB105" s="18">
        <v>2.860846153846154</v>
      </c>
      <c r="AC105" s="13">
        <v>923.77399999999989</v>
      </c>
      <c r="AD105" s="16">
        <v>1.0286095135196858</v>
      </c>
      <c r="AE105" s="13">
        <f>IF(ISNUMBER(AA105),AA105+AA104+AA103+AA102+AA101+AA100+AA99+AA98+AA97+AA95+AA94+AA93,"")</f>
        <v>1322.845</v>
      </c>
      <c r="AF105" s="16">
        <f t="shared" si="8"/>
        <v>-6.9410550589407274E-2</v>
      </c>
      <c r="AG105" s="8">
        <v>103762.63237846122</v>
      </c>
      <c r="AH105" s="18">
        <v>0.10172590190250874</v>
      </c>
      <c r="AI105" s="13">
        <v>865442.01208661532</v>
      </c>
      <c r="AJ105" s="16">
        <v>4.4069686768448468E-2</v>
      </c>
      <c r="AK105" s="13">
        <f>IF(ISNUMBER(AG105),AG105+AG104+AG103+AG102+AG101+AG100+AG99+AG98+AG97+AG95+AG94+AG93,"")</f>
        <v>1143761.8274371761</v>
      </c>
      <c r="AL105" s="16">
        <f t="shared" si="9"/>
        <v>2.7591227439328507E-2</v>
      </c>
    </row>
    <row r="106" spans="2:38" s="10" customFormat="1" ht="15" hidden="1">
      <c r="B106" s="29">
        <v>2014</v>
      </c>
      <c r="C106" s="19" t="s">
        <v>24</v>
      </c>
      <c r="D106" s="11">
        <v>26380.526999999995</v>
      </c>
      <c r="E106" s="11">
        <v>42.813530201342289</v>
      </c>
      <c r="F106" s="8">
        <v>26423.340530201338</v>
      </c>
      <c r="G106" s="18">
        <v>-1.4480620673246625E-2</v>
      </c>
      <c r="H106" s="13">
        <v>272150.5159865772</v>
      </c>
      <c r="I106" s="16">
        <v>-1.2305260690935294E-2</v>
      </c>
      <c r="J106" s="13">
        <f>IF(ISNUMBER(F106),F106+F105+F104+F103+F102+F101+F100+F99+F98+F97+F95+F94,"")</f>
        <v>323110.77153691271</v>
      </c>
      <c r="K106" s="16">
        <f t="shared" si="5"/>
        <v>1.4620740541476081E-2</v>
      </c>
      <c r="L106" s="11">
        <v>53311.953999999998</v>
      </c>
      <c r="M106" s="11">
        <v>12518.612005988025</v>
      </c>
      <c r="N106" s="11">
        <v>0</v>
      </c>
      <c r="O106" s="8">
        <v>65830.566005988017</v>
      </c>
      <c r="P106" s="18">
        <v>2.2986983464430288E-2</v>
      </c>
      <c r="Q106" s="13">
        <v>635056.41588622762</v>
      </c>
      <c r="R106" s="16">
        <v>6.0455603135520564E-2</v>
      </c>
      <c r="S106" s="13">
        <f>IF(ISNUMBER(O106),O106+O105+O104+O103+O102+O101+O100+O99+O98+O97+O95+O94,"")</f>
        <v>756498.40450299415</v>
      </c>
      <c r="T106" s="16">
        <f t="shared" si="6"/>
        <v>5.5994295598687606E-2</v>
      </c>
      <c r="U106" s="12">
        <v>6651.3402499999993</v>
      </c>
      <c r="V106" s="18">
        <v>0.11276109065418827</v>
      </c>
      <c r="W106" s="13">
        <v>56216.553</v>
      </c>
      <c r="X106" s="16">
        <v>9.7905962914062838E-2</v>
      </c>
      <c r="Y106" s="13">
        <f>IF(ISNUMBER(U106),U106+U105+U104+U103+U102+U101+U100+U99+U98+U97+U95+U94,"")</f>
        <v>64594.810999999994</v>
      </c>
      <c r="Z106" s="16">
        <f t="shared" si="7"/>
        <v>0.10504232415498693</v>
      </c>
      <c r="AA106" s="8">
        <v>198.988</v>
      </c>
      <c r="AB106" s="18">
        <v>6.804063063769707</v>
      </c>
      <c r="AC106" s="13">
        <v>1122.7619999999999</v>
      </c>
      <c r="AD106" s="16">
        <v>1.334850718799844</v>
      </c>
      <c r="AE106" s="13">
        <f>IF(ISNUMBER(AA106),AA106+AA105+AA104+AA103+AA102+AA101+AA100+AA99+AA98+AA97+AA95+AA94,"")</f>
        <v>1496.335</v>
      </c>
      <c r="AF106" s="16">
        <f t="shared" si="8"/>
        <v>0.25612496652622374</v>
      </c>
      <c r="AG106" s="8">
        <v>99104.23478618935</v>
      </c>
      <c r="AH106" s="18">
        <v>1.9950391970160242E-2</v>
      </c>
      <c r="AI106" s="13">
        <v>964546.24687280471</v>
      </c>
      <c r="AJ106" s="16">
        <v>4.1539047342078916E-2</v>
      </c>
      <c r="AK106" s="13">
        <f>IF(ISNUMBER(AG106),AG106+AG105+AG104+AG103+AG102+AG101+AG100+AG99+AG98+AG97+AG95+AG94,"")</f>
        <v>1145700.3220399066</v>
      </c>
      <c r="AL106" s="16">
        <f t="shared" si="9"/>
        <v>3.207805259047343E-2</v>
      </c>
    </row>
    <row r="107" spans="2:38" s="10" customFormat="1" ht="15" hidden="1">
      <c r="B107" s="29">
        <v>2014</v>
      </c>
      <c r="C107" s="19" t="s">
        <v>25</v>
      </c>
      <c r="D107" s="11">
        <v>23934.449000000004</v>
      </c>
      <c r="E107" s="11">
        <v>9.0458724832214763</v>
      </c>
      <c r="F107" s="8">
        <v>23943.494872483225</v>
      </c>
      <c r="G107" s="18">
        <v>-4.3274542895348711E-2</v>
      </c>
      <c r="H107" s="13">
        <v>296094.01085906045</v>
      </c>
      <c r="I107" s="16">
        <v>-1.488389139176316E-2</v>
      </c>
      <c r="J107" s="13">
        <f>IF(ISNUMBER(F107),F107+F106+F105+F104+F103+F102+F101+F100+F99+F98+F97+F95,"")</f>
        <v>322042.92895302013</v>
      </c>
      <c r="K107" s="16">
        <f t="shared" si="5"/>
        <v>1.477019149361266E-2</v>
      </c>
      <c r="L107" s="11">
        <v>51691.519011976052</v>
      </c>
      <c r="M107" s="11">
        <v>10739.126323353292</v>
      </c>
      <c r="N107" s="11">
        <v>0</v>
      </c>
      <c r="O107" s="8">
        <v>62430.645335329347</v>
      </c>
      <c r="P107" s="18">
        <v>5.9146157184737147E-2</v>
      </c>
      <c r="Q107" s="13">
        <v>697487.06122155697</v>
      </c>
      <c r="R107" s="16">
        <v>6.0338265377676059E-2</v>
      </c>
      <c r="S107" s="13">
        <f>IF(ISNUMBER(O107),O107+O106+O105+O104+O103+O102+O101+O100+O99+O98+O97+O95,"")</f>
        <v>759984.73425748514</v>
      </c>
      <c r="T107" s="16">
        <f t="shared" si="6"/>
        <v>6.2084073565215801E-2</v>
      </c>
      <c r="U107" s="12">
        <v>5187.9429999999993</v>
      </c>
      <c r="V107" s="18">
        <v>0.15670762344026401</v>
      </c>
      <c r="W107" s="13">
        <v>61404.495999999999</v>
      </c>
      <c r="X107" s="16">
        <v>0.10264178593091677</v>
      </c>
      <c r="Y107" s="13">
        <f>IF(ISNUMBER(U107),U107+U106+U105+U104+U103+U102+U101+U100+U99+U98+U97+U95,"")</f>
        <v>65297.659499999994</v>
      </c>
      <c r="Z107" s="16">
        <f t="shared" si="7"/>
        <v>8.1238080540191576E-2</v>
      </c>
      <c r="AA107" s="8">
        <v>49.988999999999997</v>
      </c>
      <c r="AB107" s="18">
        <v>3.7762092588748075E-2</v>
      </c>
      <c r="AC107" s="13">
        <v>1172.751</v>
      </c>
      <c r="AD107" s="16">
        <v>1.2167487964070833</v>
      </c>
      <c r="AE107" s="13">
        <f>IF(ISNUMBER(AA107),AA107+AA106+AA105+AA104+AA103+AA102+AA101+AA100+AA99+AA98+AA97+AA95,"")</f>
        <v>1498.154</v>
      </c>
      <c r="AF107" s="16">
        <f t="shared" si="8"/>
        <v>1.115053880329621</v>
      </c>
      <c r="AG107" s="8">
        <v>91612.072207812569</v>
      </c>
      <c r="AH107" s="18">
        <v>3.5116872308584623E-2</v>
      </c>
      <c r="AI107" s="13">
        <v>1056158.3190806173</v>
      </c>
      <c r="AJ107" s="16">
        <v>4.0978827703049836E-2</v>
      </c>
      <c r="AK107" s="13">
        <f>IF(ISNUMBER(AG107),AG107+AG106+AG105+AG104+AG103+AG102+AG101+AG100+AG99+AG98+AG97+AG95,"")</f>
        <v>1148823.4767105051</v>
      </c>
      <c r="AL107" s="16">
        <f t="shared" si="9"/>
        <v>3.5330021214073457E-2</v>
      </c>
    </row>
    <row r="108" spans="2:38" s="10" customFormat="1" ht="15" hidden="1">
      <c r="B108" s="29">
        <v>2014</v>
      </c>
      <c r="C108" s="19" t="s">
        <v>26</v>
      </c>
      <c r="D108" s="11">
        <v>26653.248</v>
      </c>
      <c r="E108" s="11">
        <v>2.6545838926174494</v>
      </c>
      <c r="F108" s="8">
        <v>26655.902583892617</v>
      </c>
      <c r="G108" s="18">
        <v>2.7245239565400592E-2</v>
      </c>
      <c r="H108" s="13">
        <v>322749.91344295308</v>
      </c>
      <c r="I108" s="16">
        <v>-1.1535805710449321E-2</v>
      </c>
      <c r="J108" s="13">
        <f>IF(ISNUMBER(F108),F108+F107+F106+F105+F104+F103+F102+F101+F100+F99+F98+F97,"")</f>
        <v>322749.91344295302</v>
      </c>
      <c r="K108" s="16">
        <f t="shared" si="5"/>
        <v>2.2126511611193236E-2</v>
      </c>
      <c r="L108" s="11">
        <v>50733.317000000003</v>
      </c>
      <c r="M108" s="11">
        <v>12585.212287425149</v>
      </c>
      <c r="N108" s="11">
        <v>0</v>
      </c>
      <c r="O108" s="8">
        <v>63318.529287425154</v>
      </c>
      <c r="P108" s="18">
        <v>1.3809627505485089E-2</v>
      </c>
      <c r="Q108" s="13">
        <v>760805.59050898207</v>
      </c>
      <c r="R108" s="16">
        <v>5.6303578809818289E-2</v>
      </c>
      <c r="S108" s="13">
        <f>IF(ISNUMBER(O108),O108+O107+O106+O105+O104+O103+O102+O101+O100+O99+O98+O97,"")</f>
        <v>760805.59050898207</v>
      </c>
      <c r="T108" s="16">
        <f t="shared" si="6"/>
        <v>6.3428166660583221E-2</v>
      </c>
      <c r="U108" s="12">
        <v>4511.4222499999996</v>
      </c>
      <c r="V108" s="18">
        <v>0.15880626385200625</v>
      </c>
      <c r="W108" s="13">
        <v>65915.918250000002</v>
      </c>
      <c r="X108" s="16">
        <v>0.10631166331254316</v>
      </c>
      <c r="Y108" s="13">
        <f>IF(ISNUMBER(U108),U108+U107+U106+U105+U104+U103+U102+U101+U100+U99+U98+U97,"")</f>
        <v>65915.918250000002</v>
      </c>
      <c r="Z108" s="16">
        <f t="shared" si="7"/>
        <v>0.1063116633125436</v>
      </c>
      <c r="AA108" s="8">
        <v>100.467</v>
      </c>
      <c r="AB108" s="18">
        <v>-0.69125361474848113</v>
      </c>
      <c r="AC108" s="13">
        <v>1273.2180000000001</v>
      </c>
      <c r="AD108" s="16">
        <v>0.49011286871930748</v>
      </c>
      <c r="AE108" s="13">
        <f>IF(ISNUMBER(AA108),AA108+AA107+AA106+AA105+AA104+AA103+AA102+AA101+AA100+AA99+AA98+AA97,"")</f>
        <v>1273.2179999999998</v>
      </c>
      <c r="AF108" s="16">
        <f t="shared" si="8"/>
        <v>0.49011286871930743</v>
      </c>
      <c r="AG108" s="8">
        <v>94586.321121317771</v>
      </c>
      <c r="AH108" s="18">
        <v>2.1191181564666817E-2</v>
      </c>
      <c r="AI108" s="13">
        <v>1150744.6402019351</v>
      </c>
      <c r="AJ108" s="16">
        <v>3.932348775885397E-2</v>
      </c>
      <c r="AK108" s="13">
        <f>IF(ISNUMBER(AG108),AG108+AG107+AG106+AG105+AG104+AG103+AG102+AG101+AG100+AG99+AG98+AG97,"")</f>
        <v>1150744.6402019351</v>
      </c>
      <c r="AL108" s="16">
        <f t="shared" si="9"/>
        <v>3.9298640906049391E-2</v>
      </c>
    </row>
    <row r="109" spans="2:38" s="10" customFormat="1" ht="15" hidden="1">
      <c r="B109" s="28">
        <v>2014</v>
      </c>
      <c r="C109" s="20" t="s">
        <v>2</v>
      </c>
      <c r="D109" s="25">
        <v>322462.09400000004</v>
      </c>
      <c r="E109" s="25">
        <v>287.81944295302014</v>
      </c>
      <c r="F109" s="25">
        <v>322749.91344295308</v>
      </c>
      <c r="G109" s="23"/>
      <c r="H109" s="26"/>
      <c r="I109" s="26"/>
      <c r="J109" s="26"/>
      <c r="K109" s="23" t="str">
        <f t="shared" si="5"/>
        <v/>
      </c>
      <c r="L109" s="25">
        <v>605511.59901197616</v>
      </c>
      <c r="M109" s="25">
        <v>153764.91249700598</v>
      </c>
      <c r="N109" s="25">
        <v>1528.9680000000001</v>
      </c>
      <c r="O109" s="25">
        <v>760805.59050898207</v>
      </c>
      <c r="P109" s="23"/>
      <c r="Q109" s="26"/>
      <c r="R109" s="26"/>
      <c r="S109" s="26"/>
      <c r="T109" s="23" t="str">
        <f t="shared" si="6"/>
        <v/>
      </c>
      <c r="U109" s="25">
        <v>65915.918250000002</v>
      </c>
      <c r="V109" s="23"/>
      <c r="W109" s="26"/>
      <c r="X109" s="26"/>
      <c r="Y109" s="26"/>
      <c r="Z109" s="23" t="str">
        <f t="shared" si="7"/>
        <v/>
      </c>
      <c r="AA109" s="25">
        <v>1273.2180000000001</v>
      </c>
      <c r="AB109" s="23"/>
      <c r="AC109" s="26"/>
      <c r="AD109" s="26"/>
      <c r="AE109" s="26"/>
      <c r="AF109" s="23" t="str">
        <f t="shared" si="8"/>
        <v/>
      </c>
      <c r="AG109" s="25">
        <v>1150744.6402019351</v>
      </c>
      <c r="AH109" s="23"/>
      <c r="AI109" s="26"/>
      <c r="AJ109" s="26"/>
      <c r="AK109" s="26"/>
      <c r="AL109" s="23" t="str">
        <f t="shared" si="9"/>
        <v/>
      </c>
    </row>
    <row r="110" spans="2:38" s="10" customFormat="1" ht="15" hidden="1">
      <c r="B110" s="29">
        <v>2015</v>
      </c>
      <c r="C110" s="19" t="s">
        <v>15</v>
      </c>
      <c r="D110" s="11">
        <v>23214.115999999998</v>
      </c>
      <c r="E110" s="11">
        <v>14.54373154362416</v>
      </c>
      <c r="F110" s="8">
        <v>23228.659731543601</v>
      </c>
      <c r="G110" s="18">
        <v>-4.1815177914032109E-2</v>
      </c>
      <c r="H110" s="13">
        <v>23228.659731543623</v>
      </c>
      <c r="I110" s="16">
        <v>-4.1815177914032109E-2</v>
      </c>
      <c r="J110" s="13">
        <f>IF(ISNUMBER(F110),F110+F108+F107+F106+F105+F104+F103+F102+F101+F100+F99+F98,"")</f>
        <v>321736.21491946303</v>
      </c>
      <c r="K110" s="16">
        <f t="shared" si="5"/>
        <v>1.7237073098136782E-2</v>
      </c>
      <c r="L110" s="11">
        <v>52631.985999999997</v>
      </c>
      <c r="M110" s="11">
        <v>7714.2748383233529</v>
      </c>
      <c r="N110" s="11">
        <v>0</v>
      </c>
      <c r="O110" s="8">
        <v>60346.260838323353</v>
      </c>
      <c r="P110" s="18">
        <v>4.7820736396782637E-2</v>
      </c>
      <c r="Q110" s="13">
        <v>60346.260838323353</v>
      </c>
      <c r="R110" s="16">
        <v>4.7820736396782637E-2</v>
      </c>
      <c r="S110" s="13">
        <f>IF(ISNUMBER(O110),O110+O108+O107+O106+O105+O104+O103+O102+O101+O100+O99+O98,"")</f>
        <v>763559.69007185625</v>
      </c>
      <c r="T110" s="16">
        <f t="shared" si="6"/>
        <v>6.9055156587767882E-2</v>
      </c>
      <c r="U110" s="12">
        <v>4576.1019999999999</v>
      </c>
      <c r="V110" s="18">
        <v>0.24921101975564364</v>
      </c>
      <c r="W110" s="13">
        <v>4576.1019999999999</v>
      </c>
      <c r="X110" s="16">
        <v>0.24921101975564364</v>
      </c>
      <c r="Y110" s="13">
        <f>IF(ISNUMBER(U110),U110+U108+U107+U106+U105+U104+U103+U102+U101+U100+U99+U98,"")</f>
        <v>66828.826499999996</v>
      </c>
      <c r="Z110" s="16">
        <f t="shared" si="7"/>
        <v>0.13369381764352245</v>
      </c>
      <c r="AA110" s="8">
        <v>40.322000000000003</v>
      </c>
      <c r="AB110" s="18">
        <v>-0.60661463414634142</v>
      </c>
      <c r="AC110" s="13">
        <v>40.322000000000003</v>
      </c>
      <c r="AD110" s="16">
        <v>-0.60661463414634142</v>
      </c>
      <c r="AE110" s="13">
        <f>IF(ISNUMBER(AA110),AA110+AA108+AA107+AA106+AA105+AA104+AA103+AA102+AA101+AA100+AA99+AA98,"")</f>
        <v>1211.04</v>
      </c>
      <c r="AF110" s="16">
        <f t="shared" si="8"/>
        <v>0.50667530913194248</v>
      </c>
      <c r="AG110" s="8">
        <v>88191.344569866982</v>
      </c>
      <c r="AH110" s="18">
        <v>3.0270149922337897E-2</v>
      </c>
      <c r="AI110" s="13">
        <v>88191.344569866982</v>
      </c>
      <c r="AJ110" s="16">
        <v>3.0270149922337897E-2</v>
      </c>
      <c r="AK110" s="13">
        <f>IF(ISNUMBER(AG110),AG110+AG108+AG107+AG106+AG105+AG104+AG103+AG102+AG101+AG100+AG99+AG98,"")</f>
        <v>1153335.7714913192</v>
      </c>
      <c r="AL110" s="16">
        <f t="shared" si="9"/>
        <v>4.3667976701642353E-2</v>
      </c>
    </row>
    <row r="111" spans="2:38" s="10" customFormat="1" ht="15" hidden="1">
      <c r="B111" s="29">
        <v>2015</v>
      </c>
      <c r="C111" s="19" t="s">
        <v>16</v>
      </c>
      <c r="D111" s="11">
        <v>20994.699999999997</v>
      </c>
      <c r="E111" s="11">
        <v>4.6893489932885908</v>
      </c>
      <c r="F111" s="8">
        <v>20999.389348993285</v>
      </c>
      <c r="G111" s="18">
        <v>-4.3731558587837283E-2</v>
      </c>
      <c r="H111" s="13">
        <v>44228.049080536905</v>
      </c>
      <c r="I111" s="16">
        <v>-4.272602839609041E-2</v>
      </c>
      <c r="J111" s="13">
        <f>IF(ISNUMBER(F111),F111+F110+F108+F107+F106+F105+F104+F103+F102+F101+F100+F99,"")</f>
        <v>320775.88204026845</v>
      </c>
      <c r="K111" s="16">
        <f t="shared" si="5"/>
        <v>1.0441250908642334E-2</v>
      </c>
      <c r="L111" s="11">
        <v>48623.621999999996</v>
      </c>
      <c r="M111" s="11">
        <v>7892.1027065868257</v>
      </c>
      <c r="N111" s="11">
        <v>0</v>
      </c>
      <c r="O111" s="8">
        <v>56515.724706586821</v>
      </c>
      <c r="P111" s="18">
        <v>0.12669115522699981</v>
      </c>
      <c r="Q111" s="13">
        <v>116861.98554491017</v>
      </c>
      <c r="R111" s="16">
        <v>8.4536229606767321E-2</v>
      </c>
      <c r="S111" s="13">
        <f>IF(ISNUMBER(O111),O111+O110+O108+O107+O106+O105+O104+O103+O102+O101+O100+O99,"")</f>
        <v>769914.61920958094</v>
      </c>
      <c r="T111" s="16">
        <f t="shared" si="6"/>
        <v>8.3505648668623172E-2</v>
      </c>
      <c r="U111" s="12">
        <v>4414.0057499999994</v>
      </c>
      <c r="V111" s="18">
        <v>0.26725484076937822</v>
      </c>
      <c r="W111" s="13">
        <v>8990.1077499999992</v>
      </c>
      <c r="X111" s="16">
        <v>0.25800560015680807</v>
      </c>
      <c r="Y111" s="13">
        <f>IF(ISNUMBER(U111),U111+U110+U108+U107+U106+U105+U104+U103+U102+U101+U100+U99,"")</f>
        <v>67759.708249999996</v>
      </c>
      <c r="Z111" s="16">
        <f t="shared" si="7"/>
        <v>0.15761136137107701</v>
      </c>
      <c r="AA111" s="8">
        <v>23.652999999999999</v>
      </c>
      <c r="AB111" s="18">
        <v>-0.84504163363709617</v>
      </c>
      <c r="AC111" s="13">
        <v>63.975000000000001</v>
      </c>
      <c r="AD111" s="16">
        <v>-0.7492562935788446</v>
      </c>
      <c r="AE111" s="13">
        <f>IF(ISNUMBER(AA111),AA111+AA110+AA108+AA107+AA106+AA105+AA104+AA103+AA102+AA101+AA100+AA99,"")</f>
        <v>1082.0520000000001</v>
      </c>
      <c r="AF111" s="16">
        <f t="shared" si="8"/>
        <v>0.13135178540061759</v>
      </c>
      <c r="AG111" s="8">
        <v>81952.772805580113</v>
      </c>
      <c r="AH111" s="18">
        <v>8.179506411541082E-2</v>
      </c>
      <c r="AI111" s="13">
        <v>170144.11737544709</v>
      </c>
      <c r="AJ111" s="16">
        <v>5.4460908060941726E-2</v>
      </c>
      <c r="AK111" s="13">
        <f>IF(ISNUMBER(AG111),AG111+AG110+AG108+AG107+AG106+AG105+AG104+AG103+AG102+AG101+AG100+AG99,"")</f>
        <v>1159532.2614998491</v>
      </c>
      <c r="AL111" s="16">
        <f t="shared" si="9"/>
        <v>5.2651926620285228E-2</v>
      </c>
    </row>
    <row r="112" spans="2:38" s="10" customFormat="1" ht="15" hidden="1">
      <c r="B112" s="29">
        <v>2015</v>
      </c>
      <c r="C112" s="19" t="s">
        <v>17</v>
      </c>
      <c r="D112" s="11">
        <v>24244.122000000003</v>
      </c>
      <c r="E112" s="11">
        <v>39.355436241610732</v>
      </c>
      <c r="F112" s="8">
        <v>24283.477436241614</v>
      </c>
      <c r="G112" s="18">
        <v>3.9071886535892331E-2</v>
      </c>
      <c r="H112" s="13">
        <v>68511.526516778511</v>
      </c>
      <c r="I112" s="16">
        <v>-1.5248964777854979E-2</v>
      </c>
      <c r="J112" s="13">
        <f>IF(ISNUMBER(F112),F112+F111+F110+F108+F107+F106+F105+F104+F103+F102+F101+F100,"")</f>
        <v>321689.00584563753</v>
      </c>
      <c r="K112" s="16">
        <f t="shared" si="5"/>
        <v>1.3296621535066729E-2</v>
      </c>
      <c r="L112" s="11">
        <v>54445.481191616767</v>
      </c>
      <c r="M112" s="11">
        <v>8003.3595868263474</v>
      </c>
      <c r="N112" s="11">
        <v>0</v>
      </c>
      <c r="O112" s="8">
        <v>62448.840778443118</v>
      </c>
      <c r="P112" s="18">
        <v>4.5279128803301871E-2</v>
      </c>
      <c r="Q112" s="13">
        <v>179310.82632335328</v>
      </c>
      <c r="R112" s="16">
        <v>7.0533774564764506E-2</v>
      </c>
      <c r="S112" s="13">
        <f>IF(ISNUMBER(O112),O112+O111+O110+O108+O107+O106+O105+O104+O103+O102+O101+O100,"")</f>
        <v>772619.76181437133</v>
      </c>
      <c r="T112" s="16">
        <f t="shared" si="6"/>
        <v>6.9832296906338659E-2</v>
      </c>
      <c r="U112" s="12">
        <v>5891.1557499999999</v>
      </c>
      <c r="V112" s="18">
        <v>0.2927638900280034</v>
      </c>
      <c r="W112" s="13">
        <v>14881.263499999999</v>
      </c>
      <c r="X112" s="16">
        <v>0.27153971367920859</v>
      </c>
      <c r="Y112" s="13">
        <f>IF(ISNUMBER(U112),U112+U111+U110+U108+U107+U106+U105+U104+U103+U102+U101+U100,"")</f>
        <v>69093.840249999994</v>
      </c>
      <c r="Z112" s="16">
        <f t="shared" si="7"/>
        <v>0.17921683525421847</v>
      </c>
      <c r="AA112" s="4">
        <v>51.165999999999997</v>
      </c>
      <c r="AB112" s="18">
        <v>-0.59590901911230465</v>
      </c>
      <c r="AC112" s="13">
        <v>115.14099999999999</v>
      </c>
      <c r="AD112" s="16">
        <v>-0.69839506916631078</v>
      </c>
      <c r="AE112" s="13">
        <f>IF(ISNUMBER(AA112),AA112+AA111+AA110+AA108+AA107+AA106+AA105+AA104+AA103+AA102+AA101+AA100,"")</f>
        <v>1006.598</v>
      </c>
      <c r="AF112" s="16">
        <f t="shared" si="8"/>
        <v>-8.7148477978624714E-4</v>
      </c>
      <c r="AG112" s="8">
        <v>92674.639964684728</v>
      </c>
      <c r="AH112" s="18">
        <v>5.5547521826820656E-2</v>
      </c>
      <c r="AI112" s="13">
        <v>262818.75734013179</v>
      </c>
      <c r="AJ112" s="16">
        <v>5.4843812253630775E-2</v>
      </c>
      <c r="AK112" s="13">
        <f>IF(ISNUMBER(AG112),AG112+AG111+AG110+AG108+AG107+AG106+AG105+AG104+AG103+AG102+AG101+AG100,"")</f>
        <v>1164409.2059100089</v>
      </c>
      <c r="AL112" s="16">
        <f t="shared" si="9"/>
        <v>5.2430238292459422E-2</v>
      </c>
    </row>
    <row r="113" spans="2:45" s="10" customFormat="1" ht="15" hidden="1">
      <c r="B113" s="29">
        <v>2015</v>
      </c>
      <c r="C113" s="19" t="s">
        <v>18</v>
      </c>
      <c r="D113" s="11">
        <v>25762.948</v>
      </c>
      <c r="E113" s="11">
        <v>8.3438859060402688</v>
      </c>
      <c r="F113" s="8">
        <v>25771.291885906041</v>
      </c>
      <c r="G113" s="18">
        <v>-3.6909833583338103E-2</v>
      </c>
      <c r="H113" s="13">
        <v>94282.818402684556</v>
      </c>
      <c r="I113" s="16">
        <v>-2.12659267222024E-2</v>
      </c>
      <c r="J113" s="13">
        <f>IF(ISNUMBER(F113),F113+F112+F111+F110+F108+F107+F106+F105+F104+F103+F102+F101,"")</f>
        <v>320701.33706040261</v>
      </c>
      <c r="K113" s="16">
        <f t="shared" si="5"/>
        <v>5.6762506158940483E-3</v>
      </c>
      <c r="L113" s="11">
        <v>55344.400999999998</v>
      </c>
      <c r="M113" s="11">
        <v>11265.283023952094</v>
      </c>
      <c r="N113" s="11">
        <v>0</v>
      </c>
      <c r="O113" s="8">
        <v>66609.684023952097</v>
      </c>
      <c r="P113" s="18">
        <v>-7.7494642335529385E-3</v>
      </c>
      <c r="Q113" s="13">
        <v>245920.51034730539</v>
      </c>
      <c r="R113" s="16">
        <v>4.8135856898573026E-2</v>
      </c>
      <c r="S113" s="13">
        <f>IF(ISNUMBER(O113),O113+O112+O111+O110+O108+O107+O106+O105+O104+O103+O102+O101,"")</f>
        <v>772099.54101796413</v>
      </c>
      <c r="T113" s="16">
        <f t="shared" si="6"/>
        <v>5.021485151938769E-2</v>
      </c>
      <c r="U113" s="12">
        <v>6009.6209999999992</v>
      </c>
      <c r="V113" s="18">
        <v>0.21952951094949347</v>
      </c>
      <c r="W113" s="13">
        <v>20890.8845</v>
      </c>
      <c r="X113" s="16">
        <v>0.25612907084672365</v>
      </c>
      <c r="Y113" s="13">
        <f>IF(ISNUMBER(U113),U113+U112+U111+U110+U108+U107+U106+U105+U104+U103+U102+U101,"")</f>
        <v>70175.641999999993</v>
      </c>
      <c r="Z113" s="16">
        <f t="shared" si="7"/>
        <v>0.19893132437432484</v>
      </c>
      <c r="AA113" s="8">
        <v>21.66</v>
      </c>
      <c r="AB113" s="18">
        <v>-0.85427585325322763</v>
      </c>
      <c r="AC113" s="13">
        <v>136.80099999999999</v>
      </c>
      <c r="AD113" s="16">
        <v>-0.74207859003993226</v>
      </c>
      <c r="AE113" s="13">
        <f>IF(ISNUMBER(AA113),AA113+AA112+AA111+AA110+AA108+AA107+AA106+AA105+AA104+AA103+AA102+AA101,"")</f>
        <v>879.62099999999998</v>
      </c>
      <c r="AF113" s="16">
        <f t="shared" si="8"/>
        <v>-0.20684838866747218</v>
      </c>
      <c r="AG113" s="8">
        <v>98412.256909858144</v>
      </c>
      <c r="AH113" s="18">
        <v>-5.5884710109537217E-3</v>
      </c>
      <c r="AI113" s="13">
        <v>361231.01424998994</v>
      </c>
      <c r="AJ113" s="16">
        <v>3.7663791809228631E-2</v>
      </c>
      <c r="AK113" s="13">
        <f>IF(ISNUMBER(AG113),AG113+AG112+AG111+AG110+AG108+AG107+AG106+AG105+AG104+AG103+AG102+AG101,"")</f>
        <v>1163856.1410783669</v>
      </c>
      <c r="AL113" s="16">
        <f t="shared" si="9"/>
        <v>4.0775158195667023E-2</v>
      </c>
    </row>
    <row r="114" spans="2:45" s="10" customFormat="1" ht="15" hidden="1">
      <c r="B114" s="29">
        <v>2015</v>
      </c>
      <c r="C114" s="19" t="s">
        <v>19</v>
      </c>
      <c r="D114" s="11">
        <v>28453.940999999999</v>
      </c>
      <c r="E114" s="11">
        <v>21.861020134228188</v>
      </c>
      <c r="F114" s="8">
        <v>28475.802020134226</v>
      </c>
      <c r="G114" s="18">
        <v>-2.6827902495431655E-2</v>
      </c>
      <c r="H114" s="13">
        <v>122758.62042281879</v>
      </c>
      <c r="I114" s="16">
        <v>-2.2561770748629861E-2</v>
      </c>
      <c r="J114" s="13">
        <f>IF(ISNUMBER(F114),F114+F113+F112+F111+F110+F108+F107+F106+F105+F104+F103+F102,"")</f>
        <v>319916.33095302014</v>
      </c>
      <c r="K114" s="16">
        <f t="shared" si="5"/>
        <v>1.4586899780700347E-3</v>
      </c>
      <c r="L114" s="11">
        <v>58423.505000000005</v>
      </c>
      <c r="M114" s="11">
        <v>6163.0471137724553</v>
      </c>
      <c r="N114" s="11">
        <v>0</v>
      </c>
      <c r="O114" s="8">
        <v>64586.552113772457</v>
      </c>
      <c r="P114" s="18">
        <v>2.2618652232792247E-2</v>
      </c>
      <c r="Q114" s="13">
        <v>310507.06246107782</v>
      </c>
      <c r="R114" s="16">
        <v>4.2723837962583833E-2</v>
      </c>
      <c r="S114" s="13">
        <f>IF(ISNUMBER(O114),O114+O113+O112+O111+O110+O108+O107+O106+O105+O104+O103+O102,"")</f>
        <v>773528.08992814366</v>
      </c>
      <c r="T114" s="16">
        <f t="shared" si="6"/>
        <v>4.5354307908194558E-2</v>
      </c>
      <c r="U114" s="12">
        <v>5757.2662499999988</v>
      </c>
      <c r="V114" s="18">
        <v>-5.6811843811529372E-2</v>
      </c>
      <c r="W114" s="13">
        <v>26648.150750000001</v>
      </c>
      <c r="X114" s="16">
        <v>0.17210932421921732</v>
      </c>
      <c r="Y114" s="13">
        <f>IF(ISNUMBER(U114),U114+U113+U112+U111+U110+U108+U107+U106+U105+U104+U103+U102,"")</f>
        <v>69828.859750000003</v>
      </c>
      <c r="Z114" s="16">
        <f t="shared" si="7"/>
        <v>0.18374131841214461</v>
      </c>
      <c r="AA114" s="8">
        <v>704.78</v>
      </c>
      <c r="AB114" s="18">
        <v>6.4603577855403831</v>
      </c>
      <c r="AC114" s="13">
        <v>841.5809999999999</v>
      </c>
      <c r="AD114" s="16">
        <v>0.34681404712675312</v>
      </c>
      <c r="AE114" s="13">
        <f>IF(ISNUMBER(AA114),AA114+AA113+AA112+AA111+AA110+AA108+AA107+AA106+AA105+AA104+AA103+AA102,"")</f>
        <v>1489.9310000000003</v>
      </c>
      <c r="AF114" s="16">
        <f t="shared" si="8"/>
        <v>0.29275149302359121</v>
      </c>
      <c r="AG114" s="8">
        <v>99524.400383906686</v>
      </c>
      <c r="AH114" s="18">
        <v>9.1978818971323317E-3</v>
      </c>
      <c r="AI114" s="13">
        <v>460755.41463389661</v>
      </c>
      <c r="AJ114" s="16">
        <v>3.1379931255874238E-2</v>
      </c>
      <c r="AK114" s="13">
        <f>IF(ISNUMBER(AG114),AG114+AG113+AG112+AG111+AG110+AG108+AG107+AG106+AG105+AG104+AG103+AG102,"")</f>
        <v>1164763.211631164</v>
      </c>
      <c r="AL114" s="16">
        <f t="shared" si="9"/>
        <v>3.6169739102546936E-2</v>
      </c>
    </row>
    <row r="115" spans="2:45" s="10" customFormat="1" ht="15" hidden="1">
      <c r="B115" s="29">
        <v>2015</v>
      </c>
      <c r="C115" s="19" t="s">
        <v>20</v>
      </c>
      <c r="D115" s="11">
        <v>29855.842000000001</v>
      </c>
      <c r="E115" s="11">
        <v>27.79541610738255</v>
      </c>
      <c r="F115" s="8">
        <v>29883.637416107384</v>
      </c>
      <c r="G115" s="18">
        <v>4.7882294783094803E-3</v>
      </c>
      <c r="H115" s="13">
        <v>152642.25783892616</v>
      </c>
      <c r="I115" s="16">
        <v>-1.7325147680466446E-2</v>
      </c>
      <c r="J115" s="13">
        <f>IF(ISNUMBER(F115),F115+F114+F113+F112+F111+F110+F108+F107+F106+F105+F104+F103,"")</f>
        <v>320058.73878523486</v>
      </c>
      <c r="K115" s="16">
        <f t="shared" si="5"/>
        <v>-2.0179443746689094E-3</v>
      </c>
      <c r="L115" s="11">
        <v>57957.524239520957</v>
      </c>
      <c r="M115" s="11">
        <v>6162.2476347305383</v>
      </c>
      <c r="N115" s="11">
        <v>0</v>
      </c>
      <c r="O115" s="8">
        <v>64119.771874251499</v>
      </c>
      <c r="P115" s="18">
        <v>4.7138410964282063E-2</v>
      </c>
      <c r="Q115" s="13">
        <v>374626.8343353293</v>
      </c>
      <c r="R115" s="16">
        <v>4.3476778166013919E-2</v>
      </c>
      <c r="S115" s="13">
        <f>IF(ISNUMBER(O115),O115+O114+O113+O112+O111+O110+O108+O107+O106+O105+O104+O103,"")</f>
        <v>776414.53180239524</v>
      </c>
      <c r="T115" s="16">
        <f t="shared" si="6"/>
        <v>4.3549128804944583E-2</v>
      </c>
      <c r="U115" s="12">
        <v>7390.8337499999998</v>
      </c>
      <c r="V115" s="18">
        <v>5.5250630696340952E-2</v>
      </c>
      <c r="W115" s="13">
        <v>34038.984499999999</v>
      </c>
      <c r="X115" s="16">
        <v>0.14458786966306114</v>
      </c>
      <c r="Y115" s="13">
        <f>IF(ISNUMBER(U115),U115+U114+U113+U112+U111+U110+U108+U107+U106+U105+U104+U103,"")</f>
        <v>70215.827749999997</v>
      </c>
      <c r="Z115" s="16">
        <f t="shared" si="7"/>
        <v>0.16551510253632307</v>
      </c>
      <c r="AA115" s="8">
        <v>118.761</v>
      </c>
      <c r="AB115" s="18">
        <v>1.7311975329792562E-2</v>
      </c>
      <c r="AC115" s="13">
        <v>960.34199999999987</v>
      </c>
      <c r="AD115" s="16">
        <v>0.29494557771760821</v>
      </c>
      <c r="AE115" s="13">
        <f>IF(ISNUMBER(AA115),AA115+AA114+AA113+AA112+AA111+AA110+AA108+AA107+AA106+AA105+AA104+AA103,"")</f>
        <v>1491.9520000000002</v>
      </c>
      <c r="AF115" s="16">
        <f t="shared" si="8"/>
        <v>0.22366774219476637</v>
      </c>
      <c r="AG115" s="8">
        <v>101513.00404035889</v>
      </c>
      <c r="AH115" s="18">
        <v>3.484207090974123E-2</v>
      </c>
      <c r="AI115" s="13">
        <v>562268.41867425549</v>
      </c>
      <c r="AJ115" s="16">
        <v>3.2003277822215015E-2</v>
      </c>
      <c r="AK115" s="13">
        <f>IF(ISNUMBER(AG115),AG115+AG114+AG113+AG112+AG111+AG110+AG108+AG107+AG106+AG105+AG104+AG103,"")</f>
        <v>1168181.0503376301</v>
      </c>
      <c r="AL115" s="16">
        <f t="shared" si="9"/>
        <v>3.5605865437260166E-2</v>
      </c>
    </row>
    <row r="116" spans="2:45" s="10" customFormat="1" ht="15" hidden="1">
      <c r="B116" s="29">
        <v>2015</v>
      </c>
      <c r="C116" s="19" t="s">
        <v>21</v>
      </c>
      <c r="D116" s="11">
        <v>30920.923999999999</v>
      </c>
      <c r="E116" s="11">
        <v>32.561563758389262</v>
      </c>
      <c r="F116" s="8">
        <v>30953.48556375839</v>
      </c>
      <c r="G116" s="18">
        <v>-4.3677716707936187E-2</v>
      </c>
      <c r="H116" s="13">
        <v>183595.74340268454</v>
      </c>
      <c r="I116" s="16">
        <v>-2.1869400466004829E-2</v>
      </c>
      <c r="J116" s="13">
        <f>IF(ISNUMBER(F116),F116+F115+F114+F113+F112+F111+F110+F108+F107+F106+F105+F104,"")</f>
        <v>318645.01289261738</v>
      </c>
      <c r="K116" s="16">
        <f t="shared" si="5"/>
        <v>-1.0166759237666531E-2</v>
      </c>
      <c r="L116" s="11">
        <v>61398.089209580845</v>
      </c>
      <c r="M116" s="11">
        <v>8322.9014730538911</v>
      </c>
      <c r="N116" s="11">
        <v>0</v>
      </c>
      <c r="O116" s="8">
        <v>69720.990682634729</v>
      </c>
      <c r="P116" s="18">
        <v>-1.405923330177028E-2</v>
      </c>
      <c r="Q116" s="13">
        <v>444347.825017964</v>
      </c>
      <c r="R116" s="16">
        <v>3.4008877642069058E-2</v>
      </c>
      <c r="S116" s="13">
        <f>IF(ISNUMBER(O116),O116+O115+O114+O113+O112+O111+O110+O108+O107+O106+O105+O104,"")</f>
        <v>775420.33041916171</v>
      </c>
      <c r="T116" s="16">
        <f t="shared" si="6"/>
        <v>3.5783043105588892E-2</v>
      </c>
      <c r="U116" s="12">
        <v>7040.84</v>
      </c>
      <c r="V116" s="18">
        <v>0.14938762823672591</v>
      </c>
      <c r="W116" s="13">
        <v>41079.824500000002</v>
      </c>
      <c r="X116" s="16">
        <v>0.14540767144526501</v>
      </c>
      <c r="Y116" s="13">
        <f>IF(ISNUMBER(U116),U116+U115+U114+U113+U112+U111+U110+U108+U107+U106+U105+U104,"")</f>
        <v>71130.936249999999</v>
      </c>
      <c r="Z116" s="16">
        <f t="shared" si="7"/>
        <v>0.16301570914699137</v>
      </c>
      <c r="AA116" s="8">
        <v>94.911000000000001</v>
      </c>
      <c r="AB116" s="18">
        <v>0.9679646678278182</v>
      </c>
      <c r="AC116" s="13">
        <v>1055.2529999999999</v>
      </c>
      <c r="AD116" s="16">
        <v>0.33604064641267306</v>
      </c>
      <c r="AE116" s="13">
        <f>IF(ISNUMBER(AA116),AA116+AA115+AA114+AA113+AA112+AA111+AA110+AA108+AA107+AA106+AA105+AA104,"")</f>
        <v>1538.6350000000004</v>
      </c>
      <c r="AF116" s="16">
        <f t="shared" si="8"/>
        <v>0.21393811628483128</v>
      </c>
      <c r="AG116" s="8">
        <v>107810.2272463931</v>
      </c>
      <c r="AH116" s="18">
        <v>-1.3236169828905742E-2</v>
      </c>
      <c r="AI116" s="13">
        <v>670078.64592064859</v>
      </c>
      <c r="AJ116" s="16">
        <v>2.4446657447353193E-2</v>
      </c>
      <c r="AK116" s="13">
        <f>IF(ISNUMBER(AG116),AG116+AG115+AG114+AG113+AG112+AG111+AG110+AG108+AG107+AG106+AG105+AG104,"")</f>
        <v>1166734.9145617792</v>
      </c>
      <c r="AL116" s="16">
        <f t="shared" si="9"/>
        <v>2.9794747434643658E-2</v>
      </c>
    </row>
    <row r="117" spans="2:45" s="10" customFormat="1" ht="15" hidden="1">
      <c r="B117" s="29">
        <v>2015</v>
      </c>
      <c r="C117" s="19" t="s">
        <v>22</v>
      </c>
      <c r="D117" s="11">
        <v>30735.22</v>
      </c>
      <c r="E117" s="11">
        <v>40.172093959731548</v>
      </c>
      <c r="F117" s="8">
        <v>30775.392093959734</v>
      </c>
      <c r="G117" s="18">
        <v>1.7564034688189345E-2</v>
      </c>
      <c r="H117" s="13">
        <v>214371.13549664427</v>
      </c>
      <c r="I117" s="16">
        <v>-1.6397226523709563E-2</v>
      </c>
      <c r="J117" s="13">
        <f>IF(ISNUMBER(F117),F117+F116+F115+F114+F113+F112+F111+F110+F108+F107+F106+F105,"")</f>
        <v>319176.22275838925</v>
      </c>
      <c r="K117" s="16">
        <f t="shared" si="5"/>
        <v>-1.1302009471281405E-2</v>
      </c>
      <c r="L117" s="11">
        <v>61565.07210179641</v>
      </c>
      <c r="M117" s="11">
        <v>13512.328059880238</v>
      </c>
      <c r="N117" s="11">
        <v>0</v>
      </c>
      <c r="O117" s="8">
        <v>75077.400161676647</v>
      </c>
      <c r="P117" s="18">
        <v>6.4879607564372277E-2</v>
      </c>
      <c r="Q117" s="13">
        <v>519425.22517964063</v>
      </c>
      <c r="R117" s="16">
        <v>3.8359791036183921E-2</v>
      </c>
      <c r="S117" s="13">
        <f>IF(ISNUMBER(O117),O117+O116+O115+O114+O113+O112+O111+O110+O108+O107+O106+O105,"")</f>
        <v>779994.54916167678</v>
      </c>
      <c r="T117" s="16">
        <f t="shared" si="6"/>
        <v>4.3425928803638762E-2</v>
      </c>
      <c r="U117" s="12">
        <v>7588.9422499999982</v>
      </c>
      <c r="V117" s="18">
        <v>0.11436764000937694</v>
      </c>
      <c r="W117" s="13">
        <v>48668.766750000003</v>
      </c>
      <c r="X117" s="16">
        <v>0.1404542823128212</v>
      </c>
      <c r="Y117" s="13">
        <f>IF(ISNUMBER(U117),U117+U116+U115+U114+U113+U112+U111+U110+U108+U107+U106+U105,"")</f>
        <v>71909.789999999979</v>
      </c>
      <c r="Z117" s="16">
        <f t="shared" si="7"/>
        <v>0.14916718655140909</v>
      </c>
      <c r="AA117" s="8">
        <v>80.998999999999995</v>
      </c>
      <c r="AB117" s="18">
        <v>1.4138455119799738</v>
      </c>
      <c r="AC117" s="13">
        <v>1136.252</v>
      </c>
      <c r="AD117" s="16">
        <v>0.37996482841708445</v>
      </c>
      <c r="AE117" s="13">
        <f>IF(ISNUMBER(AA117),AA117+AA116+AA115+AA114+AA113+AA112+AA111+AA110+AA108+AA107+AA106+AA105,"")</f>
        <v>1586.0780000000002</v>
      </c>
      <c r="AF117" s="16">
        <f t="shared" si="8"/>
        <v>0.2704245139823927</v>
      </c>
      <c r="AG117" s="8">
        <v>113522.73350563637</v>
      </c>
      <c r="AH117" s="18">
        <v>5.5132166343892397E-2</v>
      </c>
      <c r="AI117" s="13">
        <v>783601.37942628493</v>
      </c>
      <c r="AJ117" s="16">
        <v>2.878113849757935E-2</v>
      </c>
      <c r="AK117" s="13">
        <f>IF(ISNUMBER(AG117),AG117+AG116+AG115+AG114+AG113+AG112+AG111+AG110+AG108+AG107+AG106+AG105,"")</f>
        <v>1172666.6399200661</v>
      </c>
      <c r="AL117" s="16">
        <f t="shared" si="9"/>
        <v>3.3932456625055986E-2</v>
      </c>
    </row>
    <row r="118" spans="2:45" s="10" customFormat="1" ht="15" hidden="1">
      <c r="B118" s="29">
        <v>2015</v>
      </c>
      <c r="C118" s="19" t="s">
        <v>23</v>
      </c>
      <c r="D118" s="11">
        <v>26946.601000000002</v>
      </c>
      <c r="E118" s="11">
        <v>37.481704697986579</v>
      </c>
      <c r="F118" s="8">
        <v>26984.08270469799</v>
      </c>
      <c r="G118" s="18">
        <v>-2.8732867856617883E-2</v>
      </c>
      <c r="H118" s="13">
        <v>241355.21820134227</v>
      </c>
      <c r="I118" s="16">
        <v>-1.7791915960917892E-2</v>
      </c>
      <c r="J118" s="13">
        <f>IF(ISNUMBER(F118),F118+F117+F116+F115+F114+F113+F112+F111+F110+F108+F107+F106,"")</f>
        <v>318377.95618791942</v>
      </c>
      <c r="K118" s="16">
        <f t="shared" si="5"/>
        <v>-1.5830229714050514E-2</v>
      </c>
      <c r="L118" s="11">
        <v>61023.764011976054</v>
      </c>
      <c r="M118" s="11">
        <v>11807.854329341317</v>
      </c>
      <c r="N118" s="11">
        <v>0</v>
      </c>
      <c r="O118" s="8">
        <v>72831.618341317371</v>
      </c>
      <c r="P118" s="18">
        <v>5.5690073794894657E-2</v>
      </c>
      <c r="Q118" s="13">
        <v>592256.84352095798</v>
      </c>
      <c r="R118" s="16">
        <v>4.0460203354369728E-2</v>
      </c>
      <c r="S118" s="13">
        <f>IF(ISNUMBER(O118),O118+O117+O116+O115+O114+O113+O112+O111+O110+O108+O107+O106,"")</f>
        <v>783836.58414970071</v>
      </c>
      <c r="T118" s="16">
        <f t="shared" si="6"/>
        <v>3.8167802767010157E-2</v>
      </c>
      <c r="U118" s="12">
        <v>7832.8420000000006</v>
      </c>
      <c r="V118" s="18">
        <v>0.13678966401803483</v>
      </c>
      <c r="W118" s="13">
        <v>56501.608749999999</v>
      </c>
      <c r="X118" s="16">
        <v>0.13994484468343171</v>
      </c>
      <c r="Y118" s="13">
        <f>IF(ISNUMBER(U118),U118+U117+U116+U115+U114+U113+U112+U111+U110+U108+U107+U106,"")</f>
        <v>72852.314249999981</v>
      </c>
      <c r="Z118" s="16">
        <f t="shared" si="7"/>
        <v>0.13972780996489595</v>
      </c>
      <c r="AA118" s="8">
        <v>322.916</v>
      </c>
      <c r="AB118" s="18">
        <v>2.2168715506764158</v>
      </c>
      <c r="AC118" s="13">
        <v>1459.1679999999999</v>
      </c>
      <c r="AD118" s="16">
        <v>0.57957249283915768</v>
      </c>
      <c r="AE118" s="13">
        <f>IF(ISNUMBER(AA118),AA118+AA117+AA116+AA115+AA114+AA113+AA112+AA111+AA110+AA108+AA107+AA106,"")</f>
        <v>1808.6120000000003</v>
      </c>
      <c r="AF118" s="16">
        <f t="shared" si="8"/>
        <v>0.36721384591543249</v>
      </c>
      <c r="AG118" s="8">
        <v>107971.45904601537</v>
      </c>
      <c r="AH118" s="18">
        <v>4.0562065274163395E-2</v>
      </c>
      <c r="AI118" s="13">
        <v>891572.83847230033</v>
      </c>
      <c r="AJ118" s="16">
        <v>3.0193619007104378E-2</v>
      </c>
      <c r="AK118" s="13">
        <f>IF(ISNUMBER(AG118),AG118+AG117+AG116+AG115+AG114+AG113+AG112+AG111+AG110+AG108+AG107+AG106,"")</f>
        <v>1176875.4665876201</v>
      </c>
      <c r="AL118" s="16">
        <f t="shared" si="9"/>
        <v>2.8951516265096545E-2</v>
      </c>
    </row>
    <row r="119" spans="2:45" s="10" customFormat="1" ht="15" hidden="1">
      <c r="B119" s="29">
        <v>2015</v>
      </c>
      <c r="C119" s="19" t="s">
        <v>24</v>
      </c>
      <c r="D119" s="11">
        <v>26739.745999999996</v>
      </c>
      <c r="E119" s="11">
        <v>10.734147651006712</v>
      </c>
      <c r="F119" s="8">
        <v>26750.480147651004</v>
      </c>
      <c r="G119" s="18">
        <v>1.2380706257626661E-2</v>
      </c>
      <c r="H119" s="13">
        <v>268105.69834899326</v>
      </c>
      <c r="I119" s="16">
        <v>-1.4862428692890783E-2</v>
      </c>
      <c r="J119" s="13">
        <f>IF(ISNUMBER(F119),F119+F118+F117+F116+F115+F114+F113+F112+F111+F110+F108+F107,"")</f>
        <v>318705.09580536914</v>
      </c>
      <c r="K119" s="16">
        <f t="shared" si="5"/>
        <v>-1.3635186814068364E-2</v>
      </c>
      <c r="L119" s="11">
        <v>63862.853999999999</v>
      </c>
      <c r="M119" s="11">
        <v>7756.2845029940117</v>
      </c>
      <c r="N119" s="11">
        <v>0</v>
      </c>
      <c r="O119" s="8">
        <v>71619.138502994014</v>
      </c>
      <c r="P119" s="18">
        <v>8.7931379725330938E-2</v>
      </c>
      <c r="Q119" s="13">
        <v>663875.98202395195</v>
      </c>
      <c r="R119" s="16">
        <v>4.5381111688331366E-2</v>
      </c>
      <c r="S119" s="13">
        <f>IF(ISNUMBER(O119),O119+O118+O117+O116+O115+O114+O113+O112+O111+O110+O108+O107,"")</f>
        <v>789625.15664670651</v>
      </c>
      <c r="T119" s="16">
        <f t="shared" si="6"/>
        <v>4.378958626552034E-2</v>
      </c>
      <c r="U119" s="12">
        <v>7719.1882500000002</v>
      </c>
      <c r="V119" s="18">
        <v>0.16054628989999431</v>
      </c>
      <c r="W119" s="13">
        <v>64220.796999999999</v>
      </c>
      <c r="X119" s="16">
        <v>0.14238233354506802</v>
      </c>
      <c r="Y119" s="13">
        <f>IF(ISNUMBER(U119),U119+U118+U117+U116+U115+U114+U113+U112+U111+U110+U108+U107,"")</f>
        <v>73920.162249999994</v>
      </c>
      <c r="Z119" s="16">
        <f t="shared" si="7"/>
        <v>0.14436687878845253</v>
      </c>
      <c r="AA119" s="8">
        <v>491.428</v>
      </c>
      <c r="AB119" s="18">
        <v>1.4696363599815063</v>
      </c>
      <c r="AC119" s="13">
        <v>1950.596</v>
      </c>
      <c r="AD119" s="16">
        <v>0.73731921814240242</v>
      </c>
      <c r="AE119" s="13">
        <f>IF(ISNUMBER(AA119),AA119+AA118+AA117+AA116+AA115+AA114+AA113+AA112+AA111+AA110+AA108+AA107,"")</f>
        <v>2101.0520000000001</v>
      </c>
      <c r="AF119" s="16">
        <f t="shared" si="8"/>
        <v>0.40413209608810868</v>
      </c>
      <c r="AG119" s="8">
        <v>106580.23490064502</v>
      </c>
      <c r="AH119" s="18">
        <v>7.5435728156164394E-2</v>
      </c>
      <c r="AI119" s="13">
        <v>998153.07337294531</v>
      </c>
      <c r="AJ119" s="16">
        <v>3.4842110068955989E-2</v>
      </c>
      <c r="AK119" s="13">
        <f>IF(ISNUMBER(AG119),AG119+AG118+AG117+AG116+AG115+AG114+AG113+AG112+AG111+AG110+AG108+AG107,"")</f>
        <v>1184351.4667020757</v>
      </c>
      <c r="AL119" s="16">
        <f t="shared" si="9"/>
        <v>3.3735824210427999E-2</v>
      </c>
    </row>
    <row r="120" spans="2:45" s="10" customFormat="1" ht="15" hidden="1">
      <c r="B120" s="29">
        <v>2015</v>
      </c>
      <c r="C120" s="19" t="s">
        <v>25</v>
      </c>
      <c r="D120" s="11">
        <v>23926.547999999999</v>
      </c>
      <c r="E120" s="11">
        <v>3.7727718120805371</v>
      </c>
      <c r="F120" s="8">
        <v>23930.320771812079</v>
      </c>
      <c r="G120" s="18">
        <v>-5.5021627967455355E-4</v>
      </c>
      <c r="H120" s="13">
        <v>292036.01912080531</v>
      </c>
      <c r="I120" s="16">
        <v>-1.3705078756850342E-2</v>
      </c>
      <c r="J120" s="13">
        <f>IF(ISNUMBER(F120),F120+F119+F118+F117+F116+F115+F114+F113+F112+F111+F110+F108,"")</f>
        <v>318691.921704698</v>
      </c>
      <c r="K120" s="16">
        <f t="shared" si="5"/>
        <v>-1.0405467554330241E-2</v>
      </c>
      <c r="L120" s="11">
        <v>60253.971011976042</v>
      </c>
      <c r="M120" s="11">
        <v>5141.1791017964069</v>
      </c>
      <c r="N120" s="11">
        <v>0</v>
      </c>
      <c r="O120" s="8">
        <v>65395.150113772448</v>
      </c>
      <c r="P120" s="18">
        <v>4.7484769098894652E-2</v>
      </c>
      <c r="Q120" s="13">
        <v>729271.13213772443</v>
      </c>
      <c r="R120" s="16">
        <v>4.5569405775788718E-2</v>
      </c>
      <c r="S120" s="13">
        <f>IF(ISNUMBER(O120),O120+O119+O118+O117+O116+O115+O114+O113+O112+O111+O110+O108,"")</f>
        <v>792589.66142514965</v>
      </c>
      <c r="T120" s="16">
        <f t="shared" si="6"/>
        <v>4.2902081710259547E-2</v>
      </c>
      <c r="U120" s="12">
        <v>5539.4555</v>
      </c>
      <c r="V120" s="18">
        <v>6.7755659613068397E-2</v>
      </c>
      <c r="W120" s="13">
        <v>69760.252500000002</v>
      </c>
      <c r="X120" s="16">
        <v>0.1360772751884487</v>
      </c>
      <c r="Y120" s="13">
        <f>IF(ISNUMBER(U120),U120+U119+U118+U117+U116+U115+U114+U113+U112+U111+U110+U108,"")</f>
        <v>74271.674749999991</v>
      </c>
      <c r="Z120" s="16">
        <f t="shared" si="7"/>
        <v>0.137432418232387</v>
      </c>
      <c r="AA120" s="8">
        <v>859.65500000000009</v>
      </c>
      <c r="AB120" s="18">
        <v>16.196883314329156</v>
      </c>
      <c r="AC120" s="13">
        <v>2810.2510000000002</v>
      </c>
      <c r="AD120" s="16">
        <v>1.3962895789472789</v>
      </c>
      <c r="AE120" s="13">
        <f>IF(ISNUMBER(AA120),AA120+AA119+AA118+AA117+AA116+AA115+AA114+AA113+AA112+AA111+AA110+AA108,"")</f>
        <v>2910.7179999999998</v>
      </c>
      <c r="AF120" s="16">
        <f t="shared" si="8"/>
        <v>0.94286969163383727</v>
      </c>
      <c r="AG120" s="8">
        <v>95724.581385584519</v>
      </c>
      <c r="AH120" s="18">
        <v>4.4890472168811479E-2</v>
      </c>
      <c r="AI120" s="13">
        <v>1093877.6547585297</v>
      </c>
      <c r="AJ120" s="16">
        <v>3.5713713556455362E-2</v>
      </c>
      <c r="AK120" s="13">
        <f>IF(ISNUMBER(AG120),AG120+AG119+AG118+AG117+AG116+AG115+AG114+AG113+AG112+AG111+AG110+AG108,"")</f>
        <v>1188463.9758798478</v>
      </c>
      <c r="AL120" s="16">
        <f t="shared" si="9"/>
        <v>3.4505300399020132E-2</v>
      </c>
    </row>
    <row r="121" spans="2:45" s="10" customFormat="1" ht="15" hidden="1">
      <c r="B121" s="29">
        <v>2015</v>
      </c>
      <c r="C121" s="19" t="s">
        <v>26</v>
      </c>
      <c r="D121" s="11">
        <v>26575.514999999999</v>
      </c>
      <c r="E121" s="11">
        <v>4.8979463087248325</v>
      </c>
      <c r="F121" s="8">
        <v>26580.412946308723</v>
      </c>
      <c r="G121" s="18">
        <v>-2.8320045568259733E-3</v>
      </c>
      <c r="H121" s="13">
        <v>318616.43206711404</v>
      </c>
      <c r="I121" s="16">
        <v>-1.2807071988788166E-2</v>
      </c>
      <c r="J121" s="13">
        <f>IF(ISNUMBER(F121),F121+F120+F119+F118+F117+F116+F115+F114+F113+F112+F111+F110,"")</f>
        <v>318616.4320671141</v>
      </c>
      <c r="K121" s="16">
        <f t="shared" si="5"/>
        <v>-1.280707198878777E-2</v>
      </c>
      <c r="L121" s="11">
        <v>61925.818125748505</v>
      </c>
      <c r="M121" s="11">
        <v>5958.7219401197599</v>
      </c>
      <c r="N121" s="11">
        <v>0</v>
      </c>
      <c r="O121" s="8">
        <v>67884.540065868263</v>
      </c>
      <c r="P121" s="18">
        <v>7.2111763015157537E-2</v>
      </c>
      <c r="Q121" s="13">
        <v>797155.67220359272</v>
      </c>
      <c r="R121" s="16">
        <v>4.7778410343031652E-2</v>
      </c>
      <c r="S121" s="13">
        <f>IF(ISNUMBER(O121),O121+O120+O119+O118+O117+O116+O115+O114+O113+O112+O111+O110,"")</f>
        <v>797155.67220359284</v>
      </c>
      <c r="T121" s="16">
        <f t="shared" si="6"/>
        <v>4.7778410343031798E-2</v>
      </c>
      <c r="U121" s="12">
        <v>4388.0385000000006</v>
      </c>
      <c r="V121" s="18">
        <v>-2.7349191266678452E-2</v>
      </c>
      <c r="W121" s="13">
        <v>74148.290999999997</v>
      </c>
      <c r="X121" s="16">
        <v>0.12489202864135174</v>
      </c>
      <c r="Y121" s="13">
        <f>IF(ISNUMBER(U121),U121+U120+U119+U118+U117+U116+U115+U114+U113+U112+U111+U110,"")</f>
        <v>74148.290999999997</v>
      </c>
      <c r="Z121" s="16">
        <f t="shared" si="7"/>
        <v>0.12489202864135167</v>
      </c>
      <c r="AA121" s="8">
        <v>769.76499999999999</v>
      </c>
      <c r="AB121" s="18">
        <v>6.6618690714363922</v>
      </c>
      <c r="AC121" s="13">
        <v>3580.0160000000001</v>
      </c>
      <c r="AD121" s="16">
        <v>1.8117855701066117</v>
      </c>
      <c r="AE121" s="13">
        <f>IF(ISNUMBER(AA121),AA121+AA120+AA119+AA118+AA117+AA116+AA115+AA114+AA113+AA112+AA111+AA110,"")</f>
        <v>3580.0160000000001</v>
      </c>
      <c r="AF121" s="16">
        <f t="shared" si="8"/>
        <v>1.8117855701066121</v>
      </c>
      <c r="AG121" s="8">
        <v>99622.756512176988</v>
      </c>
      <c r="AH121" s="18">
        <v>5.3246974098922983E-2</v>
      </c>
      <c r="AI121" s="13">
        <v>1193500.4112707067</v>
      </c>
      <c r="AJ121" s="16">
        <v>3.7154873092668739E-2</v>
      </c>
      <c r="AK121" s="13">
        <f>IF(ISNUMBER(AG121),AG121+AG120+AG119+AG118+AG117+AG116+AG115+AG114+AG113+AG112+AG111+AG110,"")</f>
        <v>1193500.4112707069</v>
      </c>
      <c r="AL121" s="16">
        <f t="shared" si="9"/>
        <v>3.7154873092668905E-2</v>
      </c>
    </row>
    <row r="122" spans="2:45" s="10" customFormat="1" ht="15" hidden="1">
      <c r="B122" s="28">
        <v>2015</v>
      </c>
      <c r="C122" s="20" t="s">
        <v>2</v>
      </c>
      <c r="D122" s="25">
        <v>318370.223</v>
      </c>
      <c r="E122" s="25">
        <v>246.20906711409395</v>
      </c>
      <c r="F122" s="25">
        <v>318616.43206711404</v>
      </c>
      <c r="G122" s="23"/>
      <c r="H122" s="26"/>
      <c r="I122" s="26"/>
      <c r="J122" s="26"/>
      <c r="K122" s="23" t="str">
        <f t="shared" si="5"/>
        <v/>
      </c>
      <c r="L122" s="25">
        <v>697456.08789221558</v>
      </c>
      <c r="M122" s="25">
        <v>99699.584311377243</v>
      </c>
      <c r="N122" s="25">
        <v>0</v>
      </c>
      <c r="O122" s="25">
        <v>797155.67220359272</v>
      </c>
      <c r="P122" s="23"/>
      <c r="Q122" s="26"/>
      <c r="R122" s="26"/>
      <c r="S122" s="26"/>
      <c r="T122" s="23" t="str">
        <f t="shared" si="6"/>
        <v/>
      </c>
      <c r="U122" s="25">
        <v>74148.290999999997</v>
      </c>
      <c r="V122" s="23"/>
      <c r="W122" s="26"/>
      <c r="X122" s="26"/>
      <c r="Y122" s="26"/>
      <c r="Z122" s="23" t="str">
        <f t="shared" si="7"/>
        <v/>
      </c>
      <c r="AA122" s="25">
        <v>3580.0160000000001</v>
      </c>
      <c r="AB122" s="23"/>
      <c r="AC122" s="26"/>
      <c r="AD122" s="26"/>
      <c r="AE122" s="26"/>
      <c r="AF122" s="23" t="str">
        <f t="shared" si="8"/>
        <v/>
      </c>
      <c r="AG122" s="25">
        <v>1193500.4112707067</v>
      </c>
      <c r="AH122" s="23"/>
      <c r="AI122" s="26"/>
      <c r="AJ122" s="26"/>
      <c r="AK122" s="26"/>
      <c r="AL122" s="23" t="str">
        <f t="shared" si="9"/>
        <v/>
      </c>
    </row>
    <row r="123" spans="2:45" s="10" customFormat="1" ht="15" hidden="1">
      <c r="B123" s="29">
        <v>2016</v>
      </c>
      <c r="C123" s="19" t="s">
        <v>15</v>
      </c>
      <c r="D123" s="11">
        <v>36541.26</v>
      </c>
      <c r="E123" s="11">
        <v>20.39</v>
      </c>
      <c r="F123" s="8">
        <f>D123+E123</f>
        <v>36561.65</v>
      </c>
      <c r="G123" s="18">
        <f t="shared" ref="G123:G134" si="10">(F123-F110)/F110</f>
        <v>0.57398878895930128</v>
      </c>
      <c r="H123" s="13">
        <f>F123</f>
        <v>36561.65</v>
      </c>
      <c r="I123" s="16">
        <f t="shared" ref="I123:I134" si="11">(H123-H110)/H110</f>
        <v>0.57398878895929983</v>
      </c>
      <c r="J123" s="13">
        <f>IF(ISNUMBER(F123),F123+F121+F120+F119+F118+F117+F116+F115+F114+F113+F112+F111,"")</f>
        <v>331949.4223355705</v>
      </c>
      <c r="K123" s="16">
        <f t="shared" ref="K123:K135" si="12">IF(ISNUMBER(J123),(J123-J110)/J110,"")</f>
        <v>3.174404043593302E-2</v>
      </c>
      <c r="L123" s="11">
        <v>167250.72</v>
      </c>
      <c r="M123" s="11">
        <v>5774.85</v>
      </c>
      <c r="N123" s="11">
        <v>0</v>
      </c>
      <c r="O123" s="8">
        <v>173025.57</v>
      </c>
      <c r="P123" s="18">
        <f t="shared" ref="P123:P134" si="13">(O123-O110)/O110</f>
        <v>1.867212775014534</v>
      </c>
      <c r="Q123" s="13">
        <v>173025.57</v>
      </c>
      <c r="R123" s="16">
        <f t="shared" ref="R123:R134" si="14">(Q123-Q110)/Q110</f>
        <v>1.867212775014534</v>
      </c>
      <c r="S123" s="13">
        <f>IF(ISNUMBER(O123),O123+O121+O120+O119+O118+O117+O116+O115+O114+O113+O112+O111,"")</f>
        <v>909834.98136526963</v>
      </c>
      <c r="T123" s="16">
        <f t="shared" si="6"/>
        <v>0.19157021146525932</v>
      </c>
      <c r="U123" s="12">
        <v>3581.34</v>
      </c>
      <c r="V123" s="18">
        <f t="shared" ref="V123:V134" si="15">(U123-U110)/U110</f>
        <v>-0.21738195520991441</v>
      </c>
      <c r="W123" s="13">
        <v>3581.34</v>
      </c>
      <c r="X123" s="16">
        <f t="shared" ref="X123:X128" si="16">(W123-W110)/W110</f>
        <v>-0.21738195520991441</v>
      </c>
      <c r="Y123" s="13">
        <f>IF(ISNUMBER(U123),U123+U121+U120+U119+U118+U117+U116+U115+U114+U113+U112+U111,"")</f>
        <v>73153.528999999995</v>
      </c>
      <c r="Z123" s="16">
        <f t="shared" si="7"/>
        <v>9.4640334586752015E-2</v>
      </c>
      <c r="AA123" s="8">
        <v>2343.12</v>
      </c>
      <c r="AB123" s="18">
        <f t="shared" ref="AB123:AB134" si="17">(AA123-AA110)/AA110</f>
        <v>57.110212787064121</v>
      </c>
      <c r="AC123" s="13">
        <f>AA123</f>
        <v>2343.12</v>
      </c>
      <c r="AD123" s="16">
        <f t="shared" ref="AD123:AD134" si="18">(AC123-AC110)/AC110</f>
        <v>57.110212787064121</v>
      </c>
      <c r="AE123" s="13">
        <f>IF(ISNUMBER(AA123),AA123+AA121+AA120+AA119+AA118+AA117+AA116+AA115+AA114+AA113+AA112+AA111,"")</f>
        <v>5882.8140000000003</v>
      </c>
      <c r="AF123" s="16">
        <f t="shared" si="8"/>
        <v>3.8576545778834723</v>
      </c>
      <c r="AG123" s="8">
        <f t="shared" ref="AG123:AG143" si="19">F123+O123+U123+AA123</f>
        <v>215511.67999999999</v>
      </c>
      <c r="AH123" s="18">
        <f t="shared" ref="AH123:AH133" si="20">(AG123-AG110)/AG110</f>
        <v>1.4436828925912026</v>
      </c>
      <c r="AI123" s="13">
        <f>AG123</f>
        <v>215511.67999999999</v>
      </c>
      <c r="AJ123" s="16">
        <f t="shared" ref="AJ123:AJ134" si="21">(AI123-AI110)/AI110</f>
        <v>1.4436828925912026</v>
      </c>
      <c r="AK123" s="13">
        <f>IF(ISNUMBER(AG123),AG123+AG121+AG120+AG119+AG118+AG117+AG116+AG115+AG114+AG113+AG112+AG111,"")</f>
        <v>1320820.7467008398</v>
      </c>
      <c r="AL123" s="16">
        <f t="shared" si="9"/>
        <v>0.14521787960582758</v>
      </c>
    </row>
    <row r="124" spans="2:45" s="10" customFormat="1" ht="15" hidden="1">
      <c r="B124" s="29">
        <v>2016</v>
      </c>
      <c r="C124" s="19" t="s">
        <v>16</v>
      </c>
      <c r="D124" s="11">
        <v>17670.68</v>
      </c>
      <c r="E124" s="11">
        <v>8.23</v>
      </c>
      <c r="F124" s="8">
        <f t="shared" ref="F124:F133" si="22">D124+E124</f>
        <v>17678.91</v>
      </c>
      <c r="G124" s="18">
        <f t="shared" si="10"/>
        <v>-0.15812266222648375</v>
      </c>
      <c r="H124" s="13">
        <f>H123+F124</f>
        <v>54240.56</v>
      </c>
      <c r="I124" s="16">
        <f t="shared" si="11"/>
        <v>0.22638373447652752</v>
      </c>
      <c r="J124" s="13">
        <f>IF(ISNUMBER(F124),F124+F123+F121+F120+F119+F118+F117+F116+F115+F114+F113+F112,"")</f>
        <v>328628.94298657717</v>
      </c>
      <c r="K124" s="16">
        <f t="shared" si="12"/>
        <v>2.4481456948570984E-2</v>
      </c>
      <c r="L124" s="11">
        <v>14771.31</v>
      </c>
      <c r="M124" s="11">
        <v>2673.49</v>
      </c>
      <c r="N124" s="11">
        <v>0</v>
      </c>
      <c r="O124" s="8">
        <f>L124+M124+N124</f>
        <v>17444.8</v>
      </c>
      <c r="P124" s="18">
        <f t="shared" si="13"/>
        <v>-0.69132838531986773</v>
      </c>
      <c r="Q124" s="13">
        <f>Q123+O124</f>
        <v>190470.37</v>
      </c>
      <c r="R124" s="16">
        <f t="shared" si="14"/>
        <v>0.62987449778355897</v>
      </c>
      <c r="S124" s="13">
        <f>IF(ISNUMBER(O124),O124+O123+O121+O120+O119+O118+O117+O116+O115+O114+O113+O112,"")</f>
        <v>870764.05665868288</v>
      </c>
      <c r="T124" s="16">
        <f t="shared" si="6"/>
        <v>0.13098781986064534</v>
      </c>
      <c r="U124" s="12">
        <v>3569.86</v>
      </c>
      <c r="V124" s="18">
        <f t="shared" si="15"/>
        <v>-0.19124255785122149</v>
      </c>
      <c r="W124" s="13">
        <f>W123+U124</f>
        <v>7151.2000000000007</v>
      </c>
      <c r="X124" s="16">
        <f t="shared" si="16"/>
        <v>-0.20454790989574054</v>
      </c>
      <c r="Y124" s="13">
        <f>IF(ISNUMBER(U124),U124+U123+U121+U120+U119+U118+U117+U116+U115+U114+U113+U112,"")</f>
        <v>72309.383250000014</v>
      </c>
      <c r="Z124" s="16">
        <f t="shared" si="7"/>
        <v>6.714425308937215E-2</v>
      </c>
      <c r="AA124" s="8">
        <v>403.89</v>
      </c>
      <c r="AB124" s="18">
        <f t="shared" si="17"/>
        <v>16.075635225975564</v>
      </c>
      <c r="AC124" s="13">
        <f>AC123+AA124</f>
        <v>2747.0099999999998</v>
      </c>
      <c r="AD124" s="16">
        <f t="shared" si="18"/>
        <v>41.938804220398588</v>
      </c>
      <c r="AE124" s="13">
        <f>IF(ISNUMBER(AA124),AA124+AA123+AA121+AA120+AA119+AA118+AA117+AA116+AA115+AA114+AA113+AA112,"")</f>
        <v>6263.0509999999995</v>
      </c>
      <c r="AF124" s="16">
        <f t="shared" si="8"/>
        <v>4.7881238609604706</v>
      </c>
      <c r="AG124" s="8">
        <f t="shared" si="19"/>
        <v>39097.46</v>
      </c>
      <c r="AH124" s="18">
        <f t="shared" si="20"/>
        <v>-0.5229269411938936</v>
      </c>
      <c r="AI124" s="13">
        <f>AG123+AG124</f>
        <v>254609.13999999998</v>
      </c>
      <c r="AJ124" s="16">
        <f t="shared" si="21"/>
        <v>0.49643222420772182</v>
      </c>
      <c r="AK124" s="13">
        <f>IF(ISNUMBER(AG124),AG124+AG123+AG121+AG120+AG119+AG118+AG117+AG116+AG115+AG114+AG113+AG112,"")</f>
        <v>1277965.4338952601</v>
      </c>
      <c r="AL124" s="16">
        <f t="shared" si="9"/>
        <v>0.10213874708601746</v>
      </c>
    </row>
    <row r="125" spans="2:45" s="10" customFormat="1" ht="15" hidden="1">
      <c r="B125" s="29">
        <v>2016</v>
      </c>
      <c r="C125" s="19" t="s">
        <v>17</v>
      </c>
      <c r="D125" s="11">
        <v>21692.78</v>
      </c>
      <c r="E125" s="11">
        <v>9.1300000000000008</v>
      </c>
      <c r="F125" s="8">
        <f t="shared" si="22"/>
        <v>21701.91</v>
      </c>
      <c r="G125" s="18">
        <f t="shared" si="10"/>
        <v>-0.10630962731839969</v>
      </c>
      <c r="H125" s="13">
        <f t="shared" ref="H125:H134" si="23">H124+F125</f>
        <v>75942.47</v>
      </c>
      <c r="I125" s="16">
        <f t="shared" si="11"/>
        <v>0.1084626757134312</v>
      </c>
      <c r="J125" s="13">
        <f>IF(ISNUMBER(F125),F125+F124+F123+F121+F120+F119+F118+F117+F116+F115+F114+F113,"")</f>
        <v>326047.37555033556</v>
      </c>
      <c r="K125" s="16">
        <f t="shared" si="12"/>
        <v>1.354839495754916E-2</v>
      </c>
      <c r="L125" s="11">
        <v>30162.87</v>
      </c>
      <c r="M125" s="11">
        <v>3754.24</v>
      </c>
      <c r="N125" s="11">
        <v>0</v>
      </c>
      <c r="O125" s="8">
        <f>L125+M125+N125</f>
        <v>33917.11</v>
      </c>
      <c r="P125" s="18">
        <f t="shared" si="13"/>
        <v>-0.45688167182587736</v>
      </c>
      <c r="Q125" s="13">
        <f t="shared" ref="Q125:Q134" si="24">Q124+O125</f>
        <v>224387.47999999998</v>
      </c>
      <c r="R125" s="16">
        <f t="shared" si="14"/>
        <v>0.25138835507544566</v>
      </c>
      <c r="S125" s="13">
        <f>IF(ISNUMBER(O125),O125+O124+O123+O121+O120+O119+O118+O117+O116+O115+O114+O113,"")</f>
        <v>842232.32588023972</v>
      </c>
      <c r="T125" s="16">
        <f t="shared" si="6"/>
        <v>9.0099383301295119E-2</v>
      </c>
      <c r="U125" s="12">
        <v>4095.11</v>
      </c>
      <c r="V125" s="18">
        <f t="shared" si="15"/>
        <v>-0.30487154409387324</v>
      </c>
      <c r="W125" s="13">
        <f t="shared" ref="W125:W134" si="25">W124+U125</f>
        <v>11246.310000000001</v>
      </c>
      <c r="X125" s="16">
        <f t="shared" si="16"/>
        <v>-0.24426376832854266</v>
      </c>
      <c r="Y125" s="13">
        <f>IF(ISNUMBER(U125),U125+U124+U123+U121+U120+U119+U118+U117+U116+U115+U114+U113,"")</f>
        <v>70513.337499999994</v>
      </c>
      <c r="Z125" s="16">
        <f t="shared" si="7"/>
        <v>2.0544483341262833E-2</v>
      </c>
      <c r="AA125" s="4">
        <v>581.91</v>
      </c>
      <c r="AB125" s="18">
        <f t="shared" si="17"/>
        <v>10.372982058398154</v>
      </c>
      <c r="AC125" s="13">
        <f t="shared" ref="AC125:AC134" si="26">AC124+AA125</f>
        <v>3328.9199999999996</v>
      </c>
      <c r="AD125" s="16">
        <f t="shared" si="18"/>
        <v>27.91168219834811</v>
      </c>
      <c r="AE125" s="13">
        <f>IF(ISNUMBER(AA125),AA125+AA124+AA123+AA121+AA120+AA119+AA118+AA117+AA116+AA115+AA114+AA113,"")</f>
        <v>6793.7950000000001</v>
      </c>
      <c r="AF125" s="16">
        <f t="shared" si="8"/>
        <v>5.7492633603484213</v>
      </c>
      <c r="AG125" s="8">
        <f t="shared" si="19"/>
        <v>60296.040000000008</v>
      </c>
      <c r="AH125" s="18">
        <f t="shared" si="20"/>
        <v>-0.34937929056992445</v>
      </c>
      <c r="AI125" s="13">
        <f>AG123+AG124+AG125</f>
        <v>314905.18</v>
      </c>
      <c r="AJ125" s="16">
        <f t="shared" si="21"/>
        <v>0.19818380996474916</v>
      </c>
      <c r="AK125" s="13">
        <f>IF(ISNUMBER(AG125),AG125+AG124+AG123+AG121+AG120+AG119+AG118+AG117+AG116+AG115+AG114+AG113,"")</f>
        <v>1245586.8339305753</v>
      </c>
      <c r="AL125" s="16">
        <f t="shared" si="9"/>
        <v>6.9715721593874291E-2</v>
      </c>
      <c r="AO125" s="55"/>
      <c r="AP125" s="55"/>
      <c r="AQ125" s="55"/>
      <c r="AR125" s="55"/>
      <c r="AS125" s="55"/>
    </row>
    <row r="126" spans="2:45" s="10" customFormat="1" ht="15" hidden="1">
      <c r="B126" s="29">
        <v>2016</v>
      </c>
      <c r="C126" s="19" t="s">
        <v>18</v>
      </c>
      <c r="D126" s="11">
        <v>23726.79</v>
      </c>
      <c r="E126" s="11">
        <v>49.11</v>
      </c>
      <c r="F126" s="8">
        <f t="shared" si="22"/>
        <v>23775.9</v>
      </c>
      <c r="G126" s="18">
        <f t="shared" si="10"/>
        <v>-7.7426925073837347E-2</v>
      </c>
      <c r="H126" s="13">
        <f t="shared" si="23"/>
        <v>99718.37</v>
      </c>
      <c r="I126" s="16">
        <f t="shared" si="11"/>
        <v>5.7651560373386875E-2</v>
      </c>
      <c r="J126" s="13">
        <f>IF(ISNUMBER(F126),F126+F125+F124+F123+F121+F120+F119+F118+F117+F116+F115+F114,"")</f>
        <v>324051.98366442957</v>
      </c>
      <c r="K126" s="16">
        <f t="shared" si="12"/>
        <v>1.0447872262521562E-2</v>
      </c>
      <c r="L126" s="11">
        <v>44877.93</v>
      </c>
      <c r="M126" s="11">
        <v>7457.1</v>
      </c>
      <c r="N126" s="11">
        <v>0</v>
      </c>
      <c r="O126" s="8">
        <f t="shared" ref="O126:O134" si="27">L126+M126+N126</f>
        <v>52335.03</v>
      </c>
      <c r="P126" s="18">
        <f t="shared" si="13"/>
        <v>-0.21430298361450104</v>
      </c>
      <c r="Q126" s="13">
        <f t="shared" si="24"/>
        <v>276722.51</v>
      </c>
      <c r="R126" s="16">
        <f t="shared" si="14"/>
        <v>0.12525185316667559</v>
      </c>
      <c r="S126" s="13">
        <f>IF(ISNUMBER(O126),O126+O125+O124+O123+O121+O120+O119+O118+O117+O116+O115+O114,"")</f>
        <v>827957.67185628763</v>
      </c>
      <c r="T126" s="16">
        <f t="shared" si="6"/>
        <v>7.2345763558773923E-2</v>
      </c>
      <c r="U126" s="12">
        <v>5037.63</v>
      </c>
      <c r="V126" s="18">
        <f t="shared" si="15"/>
        <v>-0.16173915127093691</v>
      </c>
      <c r="W126" s="13">
        <f t="shared" si="25"/>
        <v>16283.940000000002</v>
      </c>
      <c r="X126" s="16">
        <f t="shared" si="16"/>
        <v>-0.22052414774491705</v>
      </c>
      <c r="Y126" s="13">
        <f>IF(ISNUMBER(U126),U126+U125+U124+U123+U121+U120+U119+U118+U117+U116+U115+U114,"")</f>
        <v>69541.3465</v>
      </c>
      <c r="Z126" s="16">
        <f t="shared" si="7"/>
        <v>-9.0386846763723661E-3</v>
      </c>
      <c r="AA126" s="8">
        <v>781.74</v>
      </c>
      <c r="AB126" s="18">
        <f t="shared" si="17"/>
        <v>35.091412742382275</v>
      </c>
      <c r="AC126" s="13">
        <f t="shared" si="26"/>
        <v>4110.66</v>
      </c>
      <c r="AD126" s="16">
        <f t="shared" si="18"/>
        <v>29.04846455800762</v>
      </c>
      <c r="AE126" s="13">
        <f>IF(ISNUMBER(AA126),AA126+AA125+AA124+AA123+AA121+AA120+AA119+AA118+AA117+AA116+AA115+AA114,"")</f>
        <v>7553.875</v>
      </c>
      <c r="AF126" s="16">
        <f t="shared" si="8"/>
        <v>7.5876474072356164</v>
      </c>
      <c r="AG126" s="8">
        <f t="shared" si="19"/>
        <v>81930.3</v>
      </c>
      <c r="AH126" s="18">
        <f t="shared" si="20"/>
        <v>-0.16747870059473366</v>
      </c>
      <c r="AI126" s="13">
        <f>SUM(AG123:AG126)</f>
        <v>396835.48</v>
      </c>
      <c r="AJ126" s="16">
        <f t="shared" si="21"/>
        <v>9.8564254854844699E-2</v>
      </c>
      <c r="AK126" s="13">
        <f>IF(ISNUMBER(AG126),AG126+AG125+AG124+AG123+AG121+AG120+AG119+AG118+AG117+AG116+AG115+AG114,"")</f>
        <v>1229104.8770207169</v>
      </c>
      <c r="AL126" s="16">
        <f t="shared" si="9"/>
        <v>5.6062543848326485E-2</v>
      </c>
      <c r="AO126" s="56"/>
      <c r="AP126" s="56"/>
      <c r="AQ126" s="57"/>
      <c r="AR126" s="57"/>
      <c r="AS126" s="57"/>
    </row>
    <row r="127" spans="2:45" s="10" customFormat="1" ht="15" hidden="1">
      <c r="B127" s="29">
        <v>2016</v>
      </c>
      <c r="C127" s="19" t="s">
        <v>19</v>
      </c>
      <c r="D127" s="11">
        <v>29001.95</v>
      </c>
      <c r="E127" s="11">
        <v>31.06</v>
      </c>
      <c r="F127" s="8">
        <f t="shared" si="22"/>
        <v>29033.010000000002</v>
      </c>
      <c r="G127" s="18">
        <f t="shared" si="10"/>
        <v>1.9567771242116169E-2</v>
      </c>
      <c r="H127" s="13">
        <f t="shared" si="23"/>
        <v>128751.38</v>
      </c>
      <c r="I127" s="16">
        <f t="shared" si="11"/>
        <v>4.8817423628094672E-2</v>
      </c>
      <c r="J127" s="13">
        <f>IF(ISNUMBER(F127),F127+F126+F125+F124+F123+F121+F120+F119+F118+F117+F116+F115,"")</f>
        <v>324609.19164429541</v>
      </c>
      <c r="K127" s="16">
        <f t="shared" si="12"/>
        <v>1.4669025108206876E-2</v>
      </c>
      <c r="L127" s="11">
        <v>48492.37</v>
      </c>
      <c r="M127" s="11">
        <v>8527.7099999999991</v>
      </c>
      <c r="N127" s="11">
        <v>0</v>
      </c>
      <c r="O127" s="8">
        <f t="shared" si="27"/>
        <v>57020.08</v>
      </c>
      <c r="P127" s="18">
        <f t="shared" si="13"/>
        <v>-0.11715243910905376</v>
      </c>
      <c r="Q127" s="13">
        <f t="shared" si="24"/>
        <v>333742.59000000003</v>
      </c>
      <c r="R127" s="16">
        <f t="shared" si="14"/>
        <v>7.4830914809980498E-2</v>
      </c>
      <c r="S127" s="13">
        <f>IF(ISNUMBER(O127),O127+O126+O125+O124+O123+O121+O120+O119+O118+O117+O116+O115,"")</f>
        <v>820391.19974251511</v>
      </c>
      <c r="T127" s="16">
        <f t="shared" si="6"/>
        <v>6.0583591500503575E-2</v>
      </c>
      <c r="U127" s="12">
        <v>6468.02</v>
      </c>
      <c r="V127" s="18">
        <f t="shared" si="15"/>
        <v>0.123453340376607</v>
      </c>
      <c r="W127" s="13">
        <f t="shared" si="25"/>
        <v>22751.960000000003</v>
      </c>
      <c r="X127" s="16">
        <f t="shared" si="16"/>
        <v>-0.14620867265995927</v>
      </c>
      <c r="Y127" s="13">
        <f>IF(ISNUMBER(U127),U127+U126+U125+U124+U123+U121+U120+U119+U118+U117+U116+U115,"")</f>
        <v>70252.100250000018</v>
      </c>
      <c r="Z127" s="16">
        <f t="shared" si="7"/>
        <v>6.0611114303640683E-3</v>
      </c>
      <c r="AA127" s="8">
        <v>284.56</v>
      </c>
      <c r="AB127" s="18">
        <f t="shared" si="17"/>
        <v>-0.59624279917137257</v>
      </c>
      <c r="AC127" s="13">
        <f t="shared" si="26"/>
        <v>4395.22</v>
      </c>
      <c r="AD127" s="16">
        <f t="shared" si="18"/>
        <v>4.2225751294290159</v>
      </c>
      <c r="AE127" s="13">
        <f>IF(ISNUMBER(AA127),AA127+AA126+AA125+AA124+AA123+AA121+AA120+AA119+AA118+AA117+AA116+AA115,"")</f>
        <v>7133.6549999999997</v>
      </c>
      <c r="AF127" s="16">
        <f t="shared" si="8"/>
        <v>3.7879096414531936</v>
      </c>
      <c r="AG127" s="8">
        <f t="shared" si="19"/>
        <v>92805.67</v>
      </c>
      <c r="AH127" s="18">
        <f t="shared" si="20"/>
        <v>-6.7508373403806221E-2</v>
      </c>
      <c r="AI127" s="13">
        <f>SUM(AG123:AG127)</f>
        <v>489641.14999999997</v>
      </c>
      <c r="AJ127" s="16">
        <f t="shared" si="21"/>
        <v>6.2692123518624632E-2</v>
      </c>
      <c r="AK127" s="13">
        <f>IF(ISNUMBER(AG127),AG127+AG126+AG125+AG124+AG123+AG121+AG120+AG119+AG118+AG117+AG116+AG115,"")</f>
        <v>1222386.1466368102</v>
      </c>
      <c r="AL127" s="16">
        <f t="shared" si="9"/>
        <v>4.9471802019699418E-2</v>
      </c>
      <c r="AO127" s="56"/>
      <c r="AP127" s="56"/>
      <c r="AQ127" s="57"/>
      <c r="AR127" s="57"/>
      <c r="AS127" s="57"/>
    </row>
    <row r="128" spans="2:45" s="10" customFormat="1" ht="15" hidden="1">
      <c r="B128" s="29">
        <v>2016</v>
      </c>
      <c r="C128" s="19" t="s">
        <v>20</v>
      </c>
      <c r="D128" s="11">
        <v>29471.09</v>
      </c>
      <c r="E128" s="11">
        <v>29.53</v>
      </c>
      <c r="F128" s="8">
        <f t="shared" si="22"/>
        <v>29500.62</v>
      </c>
      <c r="G128" s="18">
        <f t="shared" si="10"/>
        <v>-1.2816961027004595E-2</v>
      </c>
      <c r="H128" s="13">
        <f t="shared" si="23"/>
        <v>158252</v>
      </c>
      <c r="I128" s="16">
        <f t="shared" si="11"/>
        <v>3.6750911841159008E-2</v>
      </c>
      <c r="J128" s="13">
        <f>IF(ISNUMBER(F128),F128+F127+F126+F125+F124+F123+F121+F120+F119+F118+F117+F116,"")</f>
        <v>324226.17422818794</v>
      </c>
      <c r="K128" s="16">
        <f t="shared" si="12"/>
        <v>1.3020845669674101E-2</v>
      </c>
      <c r="L128" s="11">
        <v>51007.06</v>
      </c>
      <c r="M128" s="11">
        <v>5366.52</v>
      </c>
      <c r="N128" s="11">
        <v>0</v>
      </c>
      <c r="O128" s="8">
        <f t="shared" si="27"/>
        <v>56373.58</v>
      </c>
      <c r="P128" s="18">
        <f t="shared" si="13"/>
        <v>-0.12080816334535535</v>
      </c>
      <c r="Q128" s="13">
        <f t="shared" si="24"/>
        <v>390116.17000000004</v>
      </c>
      <c r="R128" s="16">
        <f t="shared" si="14"/>
        <v>4.1346038898020319E-2</v>
      </c>
      <c r="S128" s="13">
        <f>IF(ISNUMBER(O128),O128+O127+O126+O125+O124+O123+O121+O120+O119+O118+O117+O116,"")</f>
        <v>812645.00786826352</v>
      </c>
      <c r="T128" s="16">
        <f t="shared" si="6"/>
        <v>4.6663830443463769E-2</v>
      </c>
      <c r="U128" s="12">
        <v>6732.01</v>
      </c>
      <c r="V128" s="18">
        <f t="shared" si="15"/>
        <v>-8.9140653447927931E-2</v>
      </c>
      <c r="W128" s="13">
        <f t="shared" si="25"/>
        <v>29483.97</v>
      </c>
      <c r="X128" s="16">
        <f t="shared" si="16"/>
        <v>-0.13381757907613248</v>
      </c>
      <c r="Y128" s="13">
        <f>IF(ISNUMBER(U128),U128+U127+U126+U125+U124+U123+U121+U120+U119+U118+U117+U116,"")</f>
        <v>69593.276500000007</v>
      </c>
      <c r="Z128" s="16">
        <f t="shared" si="7"/>
        <v>-8.8662523813940169E-3</v>
      </c>
      <c r="AA128" s="8">
        <v>141.91</v>
      </c>
      <c r="AB128" s="18">
        <f t="shared" si="17"/>
        <v>0.19492089153846803</v>
      </c>
      <c r="AC128" s="13">
        <f t="shared" si="26"/>
        <v>4537.13</v>
      </c>
      <c r="AD128" s="16">
        <f t="shared" si="18"/>
        <v>3.7244939823521213</v>
      </c>
      <c r="AE128" s="13">
        <f>IF(ISNUMBER(AA128),AA128+AA127+AA126+AA125+AA124+AA123+AA121+AA120+AA119+AA118+AA117+AA116,"")</f>
        <v>7156.8039999999992</v>
      </c>
      <c r="AF128" s="16">
        <f t="shared" si="8"/>
        <v>3.7969398479307634</v>
      </c>
      <c r="AG128" s="8">
        <f t="shared" si="19"/>
        <v>92748.12</v>
      </c>
      <c r="AH128" s="18">
        <f t="shared" si="20"/>
        <v>-8.6342475264294338E-2</v>
      </c>
      <c r="AI128" s="13">
        <f>SUM(AG123:AG128)</f>
        <v>582389.27</v>
      </c>
      <c r="AJ128" s="16">
        <f t="shared" si="21"/>
        <v>3.5785135101819299E-2</v>
      </c>
      <c r="AK128" s="13">
        <f>IF(ISNUMBER(AG128),AG128+AG127+AG126+AG125+AG124+AG123+AG121+AG120+AG119+AG118+AG117+AG116,"")</f>
        <v>1213621.2625964512</v>
      </c>
      <c r="AL128" s="16">
        <f t="shared" si="9"/>
        <v>3.889826174263647E-2</v>
      </c>
      <c r="AO128" s="56"/>
      <c r="AP128" s="56"/>
      <c r="AQ128" s="57"/>
      <c r="AR128" s="57"/>
      <c r="AS128" s="57"/>
    </row>
    <row r="129" spans="2:45" s="10" customFormat="1" ht="15" hidden="1">
      <c r="B129" s="29">
        <v>2016</v>
      </c>
      <c r="C129" s="19" t="s">
        <v>21</v>
      </c>
      <c r="D129" s="11">
        <v>30178.7</v>
      </c>
      <c r="E129" s="11">
        <v>16.22</v>
      </c>
      <c r="F129" s="8">
        <f t="shared" si="22"/>
        <v>30194.920000000002</v>
      </c>
      <c r="G129" s="18">
        <f t="shared" si="10"/>
        <v>-2.4506628250181538E-2</v>
      </c>
      <c r="H129" s="13">
        <f t="shared" si="23"/>
        <v>188446.92</v>
      </c>
      <c r="I129" s="16">
        <f t="shared" si="11"/>
        <v>2.6423143082763511E-2</v>
      </c>
      <c r="J129" s="13">
        <f>IF(ISNUMBER(F129),F129+F128+F127+F126+F125+F124+F123+F121+F120+F119+F118+F117,"")</f>
        <v>323467.60866442951</v>
      </c>
      <c r="K129" s="16">
        <f t="shared" si="12"/>
        <v>1.5134697160433322E-2</v>
      </c>
      <c r="L129" s="11">
        <v>61301.14</v>
      </c>
      <c r="M129" s="11">
        <v>7170.1</v>
      </c>
      <c r="N129" s="11">
        <v>0</v>
      </c>
      <c r="O129" s="8">
        <f t="shared" si="27"/>
        <v>68471.240000000005</v>
      </c>
      <c r="P129" s="18">
        <f t="shared" si="13"/>
        <v>-1.7925027605007863E-2</v>
      </c>
      <c r="Q129" s="13">
        <f t="shared" si="24"/>
        <v>458587.41000000003</v>
      </c>
      <c r="R129" s="16">
        <f t="shared" si="14"/>
        <v>3.2046032815532192E-2</v>
      </c>
      <c r="S129" s="13">
        <f>IF(ISNUMBER(O129),O129+O128+O127+O126+O125+O124+O123+O121+O120+O119+O118+O117,"")</f>
        <v>811395.25718562887</v>
      </c>
      <c r="T129" s="16">
        <f t="shared" si="6"/>
        <v>4.6394097955905454E-2</v>
      </c>
      <c r="U129" s="12">
        <v>7206.97</v>
      </c>
      <c r="V129" s="18">
        <f t="shared" si="15"/>
        <v>2.3595196027746703E-2</v>
      </c>
      <c r="W129" s="13">
        <f t="shared" si="25"/>
        <v>36690.94</v>
      </c>
      <c r="X129" s="16">
        <f t="shared" ref="X129:X134" si="28">(W129-W116)/W116</f>
        <v>-0.1068379564279784</v>
      </c>
      <c r="Y129" s="13">
        <f>IF(ISNUMBER(U129),U129+U128+U127+U126+U125+U124+U123+U121+U120+U119+U118+U117,"")</f>
        <v>69759.406499999997</v>
      </c>
      <c r="Z129" s="16">
        <f t="shared" si="7"/>
        <v>-1.9281761527495733E-2</v>
      </c>
      <c r="AA129" s="8">
        <v>567.71</v>
      </c>
      <c r="AB129" s="18">
        <f t="shared" si="17"/>
        <v>4.9814984564486728</v>
      </c>
      <c r="AC129" s="13">
        <f t="shared" si="26"/>
        <v>5104.84</v>
      </c>
      <c r="AD129" s="16">
        <f t="shared" si="18"/>
        <v>3.8375508053518925</v>
      </c>
      <c r="AE129" s="13">
        <f>IF(ISNUMBER(AA129),AA129+AA128+AA127+AA126+AA125+AA124+AA123+AA121+AA120+AA119+AA118+AA117,"")</f>
        <v>7629.6030000000001</v>
      </c>
      <c r="AF129" s="16">
        <f t="shared" si="8"/>
        <v>3.9586828585077019</v>
      </c>
      <c r="AG129" s="8">
        <f t="shared" si="19"/>
        <v>106440.84000000001</v>
      </c>
      <c r="AH129" s="18">
        <f t="shared" si="20"/>
        <v>-1.2701830627473272E-2</v>
      </c>
      <c r="AI129" s="13">
        <f>SUM(AG123:AG129)</f>
        <v>688830.11</v>
      </c>
      <c r="AJ129" s="16">
        <f t="shared" si="21"/>
        <v>2.7983975005781581E-2</v>
      </c>
      <c r="AK129" s="13">
        <f>IF(ISNUMBER(AG129),AG129+AG128+AG127+AG126+AG125+AG124+AG123+AG121+AG120+AG119+AG118+AG117,"")</f>
        <v>1212251.8753500583</v>
      </c>
      <c r="AL129" s="16">
        <f t="shared" si="9"/>
        <v>3.90122556719536E-2</v>
      </c>
      <c r="AO129" s="56"/>
      <c r="AP129" s="56"/>
      <c r="AQ129" s="57"/>
      <c r="AR129" s="57"/>
      <c r="AS129" s="57"/>
    </row>
    <row r="130" spans="2:45" s="10" customFormat="1" ht="15" hidden="1">
      <c r="B130" s="29">
        <v>2016</v>
      </c>
      <c r="C130" s="19" t="s">
        <v>22</v>
      </c>
      <c r="D130" s="11">
        <v>30891.66</v>
      </c>
      <c r="E130" s="11">
        <v>31.64</v>
      </c>
      <c r="F130" s="8">
        <f t="shared" si="22"/>
        <v>30923.3</v>
      </c>
      <c r="G130" s="18">
        <f t="shared" si="10"/>
        <v>4.8060445692679025E-3</v>
      </c>
      <c r="H130" s="13">
        <f t="shared" si="23"/>
        <v>219370.22</v>
      </c>
      <c r="I130" s="16">
        <f t="shared" si="11"/>
        <v>2.3319765003689041E-2</v>
      </c>
      <c r="J130" s="13">
        <f>IF(ISNUMBER(F130),F130+F129+F128+F127+F126+F125+F124+F123+F121+F120+F119+F118,"")</f>
        <v>323615.51657046977</v>
      </c>
      <c r="K130" s="16">
        <f t="shared" si="12"/>
        <v>1.3908598120859981E-2</v>
      </c>
      <c r="L130" s="11">
        <v>61991.54</v>
      </c>
      <c r="M130" s="11">
        <v>13348.57</v>
      </c>
      <c r="N130" s="11">
        <v>0</v>
      </c>
      <c r="O130" s="8">
        <f t="shared" si="27"/>
        <v>75340.11</v>
      </c>
      <c r="P130" s="18">
        <f t="shared" si="13"/>
        <v>3.4991866761184664E-3</v>
      </c>
      <c r="Q130" s="13">
        <f t="shared" si="24"/>
        <v>533927.52</v>
      </c>
      <c r="R130" s="16">
        <f t="shared" si="14"/>
        <v>2.7919889364910681E-2</v>
      </c>
      <c r="S130" s="13">
        <f>IF(ISNUMBER(O130),O130+O129+O128+O127+O126+O125+O124+O123+O121+O120+O119+O118,"")</f>
        <v>811657.96702395217</v>
      </c>
      <c r="T130" s="16">
        <f t="shared" si="6"/>
        <v>4.0594409148508308E-2</v>
      </c>
      <c r="U130" s="12">
        <v>8951.81</v>
      </c>
      <c r="V130" s="18">
        <f t="shared" si="15"/>
        <v>0.17958599566362513</v>
      </c>
      <c r="W130" s="13">
        <f t="shared" si="25"/>
        <v>45642.75</v>
      </c>
      <c r="X130" s="16">
        <f t="shared" si="28"/>
        <v>-6.2175743337486607E-2</v>
      </c>
      <c r="Y130" s="13">
        <f>IF(ISNUMBER(U130),U130+U129+U128+U127+U126+U125+U124+U123+U121+U120+U119+U118,"")</f>
        <v>71122.274250000002</v>
      </c>
      <c r="Z130" s="16">
        <f t="shared" si="7"/>
        <v>-1.0951439991689269E-2</v>
      </c>
      <c r="AA130" s="8">
        <v>56.08</v>
      </c>
      <c r="AB130" s="18">
        <f t="shared" si="17"/>
        <v>-0.30764577340460991</v>
      </c>
      <c r="AC130" s="13">
        <f t="shared" si="26"/>
        <v>5160.92</v>
      </c>
      <c r="AD130" s="16">
        <f t="shared" si="18"/>
        <v>3.5420558115629284</v>
      </c>
      <c r="AE130" s="13">
        <f>IF(ISNUMBER(AA130),AA130+AA129+AA128+AA127+AA126+AA125+AA124+AA123+AA121+AA120+AA119+AA118,"")</f>
        <v>7604.6840000000002</v>
      </c>
      <c r="AF130" s="16">
        <f t="shared" si="8"/>
        <v>3.7946469215259269</v>
      </c>
      <c r="AG130" s="8">
        <f t="shared" si="19"/>
        <v>115271.3</v>
      </c>
      <c r="AH130" s="18">
        <f t="shared" si="20"/>
        <v>1.5402787092655947E-2</v>
      </c>
      <c r="AI130" s="13">
        <f>SUM(AG123:AG130)</f>
        <v>804101.41</v>
      </c>
      <c r="AJ130" s="16">
        <f t="shared" si="21"/>
        <v>2.6161299752591349E-2</v>
      </c>
      <c r="AK130" s="13">
        <f>IF(ISNUMBER(AG130),AG130+AG129+AG128+AG127+AG126+AG125+AG124+AG123+AG121+AG120+AG119+AG118,"")</f>
        <v>1214000.4418444217</v>
      </c>
      <c r="AL130" s="16">
        <f t="shared" si="9"/>
        <v>3.5247700000379516E-2</v>
      </c>
      <c r="AO130" s="56"/>
      <c r="AP130" s="56"/>
      <c r="AQ130" s="57"/>
      <c r="AR130" s="57"/>
      <c r="AS130" s="57"/>
    </row>
    <row r="131" spans="2:45" s="10" customFormat="1" ht="15" hidden="1">
      <c r="B131" s="29">
        <v>2016</v>
      </c>
      <c r="C131" s="19" t="s">
        <v>23</v>
      </c>
      <c r="D131" s="11">
        <v>28876.43</v>
      </c>
      <c r="E131" s="11">
        <v>17.059999999999999</v>
      </c>
      <c r="F131" s="8">
        <f t="shared" si="22"/>
        <v>28893.49</v>
      </c>
      <c r="G131" s="18">
        <f t="shared" si="10"/>
        <v>7.0760504116361131E-2</v>
      </c>
      <c r="H131" s="13">
        <f t="shared" si="23"/>
        <v>248263.71</v>
      </c>
      <c r="I131" s="16">
        <f t="shared" si="11"/>
        <v>2.862375153991719E-2</v>
      </c>
      <c r="J131" s="13">
        <f>IF(ISNUMBER(F131),F131+F130+F129+F128+F127+F126+F125+F124+F123+F121+F120+F119,"")</f>
        <v>325524.92386577174</v>
      </c>
      <c r="K131" s="16">
        <f t="shared" si="12"/>
        <v>2.2448060674256878E-2</v>
      </c>
      <c r="L131" s="11">
        <v>62243.55</v>
      </c>
      <c r="M131" s="11">
        <v>12104.81</v>
      </c>
      <c r="N131" s="11">
        <v>0</v>
      </c>
      <c r="O131" s="8">
        <f t="shared" si="27"/>
        <v>74348.36</v>
      </c>
      <c r="P131" s="18">
        <f t="shared" si="13"/>
        <v>2.0825318635301859E-2</v>
      </c>
      <c r="Q131" s="13">
        <f t="shared" si="24"/>
        <v>608275.88</v>
      </c>
      <c r="R131" s="16">
        <f t="shared" si="14"/>
        <v>2.7047448508672519E-2</v>
      </c>
      <c r="S131" s="13">
        <f>IF(ISNUMBER(O131),O131+O130+O129+O128+O127+O126+O125+O124+O123+O121+O120+O119,"")</f>
        <v>813174.70868263475</v>
      </c>
      <c r="T131" s="16">
        <f t="shared" si="6"/>
        <v>3.7428878832900858E-2</v>
      </c>
      <c r="U131" s="12">
        <v>5848.01</v>
      </c>
      <c r="V131" s="18">
        <f t="shared" si="15"/>
        <v>-0.25339870253989549</v>
      </c>
      <c r="W131" s="13">
        <f t="shared" si="25"/>
        <v>51490.76</v>
      </c>
      <c r="X131" s="16">
        <f t="shared" si="28"/>
        <v>-8.8685063325741095E-2</v>
      </c>
      <c r="Y131" s="13">
        <f>IF(ISNUMBER(U131),U131+U130+U129+U128+U127+U126+U125+U124+U123+U121+U120+U119,"")</f>
        <v>69137.442250000022</v>
      </c>
      <c r="Z131" s="16">
        <f t="shared" si="7"/>
        <v>-5.0991818698469971E-2</v>
      </c>
      <c r="AA131" s="8">
        <v>470.21</v>
      </c>
      <c r="AB131" s="18">
        <f t="shared" si="17"/>
        <v>0.45613719976712203</v>
      </c>
      <c r="AC131" s="13">
        <f t="shared" si="26"/>
        <v>5631.13</v>
      </c>
      <c r="AD131" s="16">
        <f t="shared" si="18"/>
        <v>2.8591375359108757</v>
      </c>
      <c r="AE131" s="13">
        <f>IF(ISNUMBER(AA131),AA131+AA130+AA129+AA128+AA127+AA126+AA125+AA124+AA123+AA121+AA120+AA119,"")</f>
        <v>7751.9779999999992</v>
      </c>
      <c r="AF131" s="16">
        <f t="shared" si="8"/>
        <v>3.2861476093269304</v>
      </c>
      <c r="AG131" s="8">
        <f t="shared" si="19"/>
        <v>109560.07</v>
      </c>
      <c r="AH131" s="18">
        <f t="shared" si="20"/>
        <v>1.4713248927270687E-2</v>
      </c>
      <c r="AI131" s="13">
        <f>SUM(AG123:AG131)</f>
        <v>913661.48</v>
      </c>
      <c r="AJ131" s="16">
        <f t="shared" si="21"/>
        <v>2.4774915267212812E-2</v>
      </c>
      <c r="AK131" s="13">
        <f>IF(ISNUMBER(AG131),AG131+AG130+AG129+AG128+AG127+AG126+AG125+AG124+AG123+AG121+AG120+AG119,"")</f>
        <v>1215589.0527984065</v>
      </c>
      <c r="AL131" s="16">
        <f t="shared" si="9"/>
        <v>3.289522749848578E-2</v>
      </c>
      <c r="AO131" s="56"/>
      <c r="AP131" s="56"/>
      <c r="AQ131" s="57"/>
      <c r="AR131" s="57"/>
      <c r="AS131" s="57"/>
    </row>
    <row r="132" spans="2:45" s="10" customFormat="1" ht="15" hidden="1">
      <c r="B132" s="29">
        <v>2016</v>
      </c>
      <c r="C132" s="19" t="s">
        <v>24</v>
      </c>
      <c r="D132" s="11">
        <v>24981.84</v>
      </c>
      <c r="E132" s="11">
        <v>5.84</v>
      </c>
      <c r="F132" s="8">
        <f t="shared" si="22"/>
        <v>24987.68</v>
      </c>
      <c r="G132" s="18">
        <f t="shared" si="10"/>
        <v>-6.5897888109712949E-2</v>
      </c>
      <c r="H132" s="13">
        <f t="shared" si="23"/>
        <v>273251.39</v>
      </c>
      <c r="I132" s="16">
        <f t="shared" si="11"/>
        <v>1.9192772412873541E-2</v>
      </c>
      <c r="J132" s="13">
        <f>IF(ISNUMBER(F132),F132+F131+F130+F129+F128+F127+F126+F125+F124+F123+F121+F120,"")</f>
        <v>323762.1237181208</v>
      </c>
      <c r="K132" s="16">
        <f t="shared" si="12"/>
        <v>1.5867420945914038E-2</v>
      </c>
      <c r="L132" s="11">
        <v>60014.96</v>
      </c>
      <c r="M132" s="11">
        <v>6386.19</v>
      </c>
      <c r="N132" s="11">
        <v>0</v>
      </c>
      <c r="O132" s="8">
        <f t="shared" si="27"/>
        <v>66401.149999999994</v>
      </c>
      <c r="P132" s="18">
        <f t="shared" si="13"/>
        <v>-7.2857459780473116E-2</v>
      </c>
      <c r="Q132" s="13">
        <f t="shared" si="24"/>
        <v>674677.03</v>
      </c>
      <c r="R132" s="16">
        <f t="shared" si="14"/>
        <v>1.6269677271828747E-2</v>
      </c>
      <c r="S132" s="13">
        <f>IF(ISNUMBER(O132),O132+O131+O130+O129+O128+O127+O126+O125+O124+O123+O121+O120,"")</f>
        <v>807956.7201796408</v>
      </c>
      <c r="T132" s="16">
        <f t="shared" si="6"/>
        <v>2.321552622611818E-2</v>
      </c>
      <c r="U132" s="12">
        <v>5934.18</v>
      </c>
      <c r="V132" s="18">
        <f t="shared" si="15"/>
        <v>-0.23124300019500105</v>
      </c>
      <c r="W132" s="13">
        <f t="shared" si="25"/>
        <v>57424.94</v>
      </c>
      <c r="X132" s="16">
        <f t="shared" si="28"/>
        <v>-0.10582019092662454</v>
      </c>
      <c r="Y132" s="13">
        <f>IF(ISNUMBER(U132),U132+U131+U130+U129+U128+U127+U126+U125+U124+U123+U121+U120,"")</f>
        <v>67352.434000000008</v>
      </c>
      <c r="Z132" s="16">
        <f t="shared" si="7"/>
        <v>-8.8848942563028346E-2</v>
      </c>
      <c r="AA132" s="8">
        <v>701.58</v>
      </c>
      <c r="AB132" s="18">
        <f t="shared" si="17"/>
        <v>0.42763538097137332</v>
      </c>
      <c r="AC132" s="13">
        <f t="shared" si="26"/>
        <v>6332.71</v>
      </c>
      <c r="AD132" s="16">
        <f t="shared" si="18"/>
        <v>2.2465513104712609</v>
      </c>
      <c r="AE132" s="13">
        <f>IF(ISNUMBER(AA132),AA132+AA131+AA130+AA129+AA128+AA127+AA126+AA125+AA124+AA123+AA121+AA120,"")</f>
        <v>7962.1299999999992</v>
      </c>
      <c r="AF132" s="16">
        <f t="shared" si="8"/>
        <v>2.7895920710196602</v>
      </c>
      <c r="AG132" s="8">
        <f t="shared" si="19"/>
        <v>98024.589999999982</v>
      </c>
      <c r="AH132" s="18">
        <f t="shared" si="20"/>
        <v>-8.0274216965469117E-2</v>
      </c>
      <c r="AI132" s="13">
        <f>SUM(AG123:AG132)</f>
        <v>1011686.07</v>
      </c>
      <c r="AJ132" s="16">
        <f t="shared" si="21"/>
        <v>1.3558037327204859E-2</v>
      </c>
      <c r="AK132" s="13">
        <f>IF(ISNUMBER(AG132),AG132+AG131+AG130+AG129+AG128+AG127+AG126+AG125+AG124+AG123+AG121+AG120,"")</f>
        <v>1207033.4078977616</v>
      </c>
      <c r="AL132" s="16">
        <f t="shared" si="9"/>
        <v>1.9151359907414661E-2</v>
      </c>
      <c r="AO132" s="56"/>
      <c r="AP132" s="56"/>
      <c r="AQ132" s="57"/>
      <c r="AR132" s="57"/>
      <c r="AS132" s="57"/>
    </row>
    <row r="133" spans="2:45" s="10" customFormat="1" ht="15" hidden="1">
      <c r="B133" s="29">
        <v>2016</v>
      </c>
      <c r="C133" s="19" t="s">
        <v>25</v>
      </c>
      <c r="D133" s="11">
        <v>25326.59</v>
      </c>
      <c r="E133" s="11">
        <v>2.91</v>
      </c>
      <c r="F133" s="8">
        <f t="shared" si="22"/>
        <v>25329.5</v>
      </c>
      <c r="G133" s="18">
        <f t="shared" si="10"/>
        <v>5.8468887296990894E-2</v>
      </c>
      <c r="H133" s="13">
        <f t="shared" si="23"/>
        <v>298580.89</v>
      </c>
      <c r="I133" s="16">
        <f t="shared" si="11"/>
        <v>2.2411176877764897E-2</v>
      </c>
      <c r="J133" s="13">
        <f>IF(ISNUMBER(F133),F133+F132+F131+F130+F129+F128+F127+F126+F125+F124+F123+F121,"")</f>
        <v>325161.30294630874</v>
      </c>
      <c r="K133" s="16">
        <f t="shared" si="12"/>
        <v>2.0299796766123587E-2</v>
      </c>
      <c r="L133" s="11">
        <v>57402.25</v>
      </c>
      <c r="M133" s="11">
        <v>5386.73</v>
      </c>
      <c r="N133" s="11">
        <v>0</v>
      </c>
      <c r="O133" s="8">
        <f t="shared" si="27"/>
        <v>62788.979999999996</v>
      </c>
      <c r="P133" s="18">
        <f t="shared" si="13"/>
        <v>-3.985265129353352E-2</v>
      </c>
      <c r="Q133" s="13">
        <f t="shared" si="24"/>
        <v>737466.01</v>
      </c>
      <c r="R133" s="16">
        <f t="shared" si="14"/>
        <v>1.1237079737756516E-2</v>
      </c>
      <c r="S133" s="13">
        <f>IF(ISNUMBER(O133),O133+O132+O131+O130+O129+O128+O127+O126+O125+O124+O123+O121,"")</f>
        <v>805350.5500658683</v>
      </c>
      <c r="T133" s="16">
        <f t="shared" si="6"/>
        <v>1.6100246144736978E-2</v>
      </c>
      <c r="U133" s="12">
        <v>4765.9799999999996</v>
      </c>
      <c r="V133" s="18">
        <f t="shared" si="15"/>
        <v>-0.13963023983133369</v>
      </c>
      <c r="W133" s="13">
        <f t="shared" si="25"/>
        <v>62190.92</v>
      </c>
      <c r="X133" s="16">
        <f t="shared" si="28"/>
        <v>-0.10850494699685904</v>
      </c>
      <c r="Y133" s="13">
        <f>IF(ISNUMBER(U133),U133+U132+U131+U130+U129+U128+U127+U126+U125+U124+U123+U121,"")</f>
        <v>66578.958499999993</v>
      </c>
      <c r="Z133" s="16">
        <f t="shared" si="7"/>
        <v>-0.10357537077080652</v>
      </c>
      <c r="AA133" s="8">
        <v>1027.72</v>
      </c>
      <c r="AB133" s="18">
        <f t="shared" si="17"/>
        <v>0.19550284707237198</v>
      </c>
      <c r="AC133" s="13">
        <f t="shared" si="26"/>
        <v>7360.43</v>
      </c>
      <c r="AD133" s="16">
        <f t="shared" si="18"/>
        <v>1.6191361554537298</v>
      </c>
      <c r="AE133" s="13">
        <f>IF(ISNUMBER(AA133),AA133+AA132+AA131+AA130+AA129+AA128+AA127+AA126+AA125+AA124+AA123+AA121,"")</f>
        <v>8130.1950000000006</v>
      </c>
      <c r="AF133" s="16">
        <f t="shared" si="8"/>
        <v>1.7931922639018967</v>
      </c>
      <c r="AG133" s="8">
        <f t="shared" si="19"/>
        <v>93912.18</v>
      </c>
      <c r="AH133" s="18">
        <f t="shared" si="20"/>
        <v>-1.8933500249889434E-2</v>
      </c>
      <c r="AI133" s="13">
        <f>SUM(AG123:AG133)</f>
        <v>1105598.25</v>
      </c>
      <c r="AJ133" s="16">
        <f t="shared" si="21"/>
        <v>1.0714722245658771E-2</v>
      </c>
      <c r="AK133" s="13">
        <f>IF(ISNUMBER(AG133),AG133+AG132+AG131+AG130+AG129+AG128+AG127+AG126+AG125+AG124+AG123+AG121,"")</f>
        <v>1205221.0065121769</v>
      </c>
      <c r="AL133" s="16">
        <f t="shared" si="9"/>
        <v>1.4099737957916268E-2</v>
      </c>
      <c r="AO133" s="56"/>
      <c r="AP133" s="56"/>
      <c r="AQ133" s="57"/>
      <c r="AR133" s="57"/>
      <c r="AS133" s="57"/>
    </row>
    <row r="134" spans="2:45" s="10" customFormat="1" ht="15" hidden="1">
      <c r="B134" s="29">
        <v>2016</v>
      </c>
      <c r="C134" s="19" t="s">
        <v>26</v>
      </c>
      <c r="D134" s="11">
        <v>26092.16</v>
      </c>
      <c r="E134" s="11">
        <v>38.46</v>
      </c>
      <c r="F134" s="8">
        <f>D134+E134</f>
        <v>26130.62</v>
      </c>
      <c r="G134" s="18">
        <f t="shared" si="10"/>
        <v>-1.6921969843632079E-2</v>
      </c>
      <c r="H134" s="13">
        <f t="shared" si="23"/>
        <v>324711.51</v>
      </c>
      <c r="I134" s="16">
        <f t="shared" si="11"/>
        <v>1.9129829222373829E-2</v>
      </c>
      <c r="J134" s="13">
        <f>IF(ISNUMBER(F134),F134+F133+F132+F131+F130+F129+F128+F127+F126+F125+F124+F123,"")</f>
        <v>324711.51</v>
      </c>
      <c r="K134" s="16">
        <f t="shared" si="12"/>
        <v>1.9129829222373645E-2</v>
      </c>
      <c r="L134" s="11">
        <v>71061.64</v>
      </c>
      <c r="M134" s="11">
        <v>4807.41</v>
      </c>
      <c r="N134" s="11">
        <v>0</v>
      </c>
      <c r="O134" s="8">
        <f t="shared" si="27"/>
        <v>75869.05</v>
      </c>
      <c r="P134" s="18">
        <f t="shared" si="13"/>
        <v>0.1176189737219164</v>
      </c>
      <c r="Q134" s="13">
        <f t="shared" si="24"/>
        <v>813335.06</v>
      </c>
      <c r="R134" s="16">
        <f t="shared" si="14"/>
        <v>2.0296396752321089E-2</v>
      </c>
      <c r="S134" s="13">
        <f>IF(ISNUMBER(O134),O134+O133+O132+O131+O130+O129+O128+O127+O126+O125+O124+O123,"")</f>
        <v>813335.06</v>
      </c>
      <c r="T134" s="16">
        <f t="shared" si="6"/>
        <v>2.0296396752320939E-2</v>
      </c>
      <c r="U134" s="12">
        <v>5071.5</v>
      </c>
      <c r="V134" s="18">
        <f t="shared" si="15"/>
        <v>0.15575558418641935</v>
      </c>
      <c r="W134" s="13">
        <f t="shared" si="25"/>
        <v>67262.42</v>
      </c>
      <c r="X134" s="16">
        <f t="shared" si="28"/>
        <v>-9.2866213194313527E-2</v>
      </c>
      <c r="Y134" s="13">
        <f>IF(ISNUMBER(U134),U134+U133+U132+U131+U130+U129+U128+U127+U126+U125+U124+U123,"")</f>
        <v>67262.42</v>
      </c>
      <c r="Z134" s="16">
        <f t="shared" si="7"/>
        <v>-9.2866213194313527E-2</v>
      </c>
      <c r="AA134" s="8">
        <v>836.43</v>
      </c>
      <c r="AB134" s="18">
        <f t="shared" si="17"/>
        <v>8.6604353276649323E-2</v>
      </c>
      <c r="AC134" s="13">
        <f t="shared" si="26"/>
        <v>8196.86</v>
      </c>
      <c r="AD134" s="16">
        <f t="shared" si="18"/>
        <v>1.2896154654057415</v>
      </c>
      <c r="AE134" s="13">
        <f>IF(ISNUMBER(AA134),AA134+AA133+AA132+AA131+AA130+AA129+AA128+AA127+AA126+AA125+AA124+AA123,"")</f>
        <v>8196.86</v>
      </c>
      <c r="AF134" s="16">
        <f t="shared" si="8"/>
        <v>1.2896154654057415</v>
      </c>
      <c r="AG134" s="8">
        <f t="shared" si="19"/>
        <v>107907.59999999999</v>
      </c>
      <c r="AH134" s="18">
        <f>(AG134-AG121)/AG121</f>
        <v>8.3162158706282532E-2</v>
      </c>
      <c r="AI134" s="13">
        <f>SUM(AG123:AG134)</f>
        <v>1213505.8500000001</v>
      </c>
      <c r="AJ134" s="16">
        <f t="shared" si="21"/>
        <v>1.6761987294159238E-2</v>
      </c>
      <c r="AK134" s="13">
        <f>IF(ISNUMBER(AG134),AG134+AG133+AG132+AG131+AG130+AG129+AG128+AG127+AG126+AG125+AG124+AG123,"")</f>
        <v>1213505.8500000001</v>
      </c>
      <c r="AL134" s="16">
        <f t="shared" si="9"/>
        <v>1.676198729415904E-2</v>
      </c>
      <c r="AO134" s="56"/>
      <c r="AP134" s="56"/>
      <c r="AQ134" s="57"/>
      <c r="AR134" s="57"/>
      <c r="AS134" s="57"/>
    </row>
    <row r="135" spans="2:45" s="10" customFormat="1" ht="15" hidden="1">
      <c r="B135" s="28">
        <v>2016</v>
      </c>
      <c r="C135" s="20" t="s">
        <v>2</v>
      </c>
      <c r="D135" s="25">
        <f>SUM(D123:D134)</f>
        <v>324451.93000000005</v>
      </c>
      <c r="E135" s="25">
        <f>SUM(E123:E134)</f>
        <v>259.58</v>
      </c>
      <c r="F135" s="25">
        <f>SUM(F123:F134)</f>
        <v>324711.51</v>
      </c>
      <c r="G135" s="23"/>
      <c r="H135" s="26"/>
      <c r="I135" s="26"/>
      <c r="J135" s="26"/>
      <c r="K135" s="23" t="str">
        <f t="shared" si="12"/>
        <v/>
      </c>
      <c r="L135" s="25">
        <f>SUM(L123:L134)</f>
        <v>730577.34</v>
      </c>
      <c r="M135" s="25">
        <f>SUM(M123:M134)</f>
        <v>82757.72</v>
      </c>
      <c r="N135" s="25">
        <f>SUM(N123:N134)</f>
        <v>0</v>
      </c>
      <c r="O135" s="25">
        <f>SUM(O123:O134)</f>
        <v>813335.06</v>
      </c>
      <c r="P135" s="23"/>
      <c r="Q135" s="26"/>
      <c r="R135" s="26"/>
      <c r="S135" s="26"/>
      <c r="T135" s="23" t="str">
        <f t="shared" si="6"/>
        <v/>
      </c>
      <c r="U135" s="25">
        <f>SUM(U123:U134)</f>
        <v>67262.42</v>
      </c>
      <c r="V135" s="23"/>
      <c r="W135" s="26"/>
      <c r="X135" s="26"/>
      <c r="Y135" s="26"/>
      <c r="Z135" s="23" t="str">
        <f t="shared" si="7"/>
        <v/>
      </c>
      <c r="AA135" s="25">
        <f>SUM(AA123:AA134)</f>
        <v>8196.86</v>
      </c>
      <c r="AB135" s="23"/>
      <c r="AC135" s="26"/>
      <c r="AD135" s="26"/>
      <c r="AE135" s="26"/>
      <c r="AF135" s="23" t="str">
        <f t="shared" si="8"/>
        <v/>
      </c>
      <c r="AG135" s="25">
        <f t="shared" si="19"/>
        <v>1213505.8500000001</v>
      </c>
      <c r="AH135" s="23"/>
      <c r="AI135" s="26"/>
      <c r="AJ135" s="26"/>
      <c r="AK135" s="26"/>
      <c r="AL135" s="23" t="str">
        <f t="shared" si="9"/>
        <v/>
      </c>
      <c r="AO135" s="56"/>
      <c r="AP135" s="56"/>
      <c r="AQ135" s="57"/>
      <c r="AR135" s="57"/>
      <c r="AS135" s="57"/>
    </row>
    <row r="136" spans="2:45" ht="15">
      <c r="B136" s="19">
        <v>2017</v>
      </c>
      <c r="C136" s="19" t="s">
        <v>15</v>
      </c>
      <c r="D136" s="11">
        <v>42872.07</v>
      </c>
      <c r="E136" s="2">
        <v>3.67</v>
      </c>
      <c r="F136" s="8">
        <f>D136+E136</f>
        <v>42875.74</v>
      </c>
      <c r="G136" s="18">
        <f t="shared" ref="G136:G141" si="29">(F136-F123)/F123</f>
        <v>0.17269707466703491</v>
      </c>
      <c r="H136" s="13">
        <f>IF(F136&gt;0,F136,"")</f>
        <v>42875.74</v>
      </c>
      <c r="I136" s="16">
        <f>IF(H136&gt;0,(H136-H123)/H123,"")</f>
        <v>0.17269707466703491</v>
      </c>
      <c r="J136" s="13">
        <f>IF(ISNUMBER(F136),F136+F134+F133+F132+F131+F130+F129+F128+F127+F126+F125+F124,"")</f>
        <v>331025.59999999998</v>
      </c>
      <c r="K136" s="16">
        <f t="shared" ref="K136:K142" si="30">IF(ISNUMBER(J136),(J136-J123)/J123,"")</f>
        <v>-2.7830213683475756E-3</v>
      </c>
      <c r="L136" s="2">
        <v>164022.54</v>
      </c>
      <c r="M136" s="2">
        <v>5249.37</v>
      </c>
      <c r="N136" s="11"/>
      <c r="O136" s="8">
        <f>L136+M136+N136</f>
        <v>169271.91</v>
      </c>
      <c r="P136" s="18">
        <f t="shared" ref="P136:P142" si="31">(O136-O123)/O123</f>
        <v>-2.1694250161984747E-2</v>
      </c>
      <c r="Q136" s="13">
        <f>O136</f>
        <v>169271.91</v>
      </c>
      <c r="R136" s="16">
        <f t="shared" ref="R136:R142" si="32">(Q136-Q123)/Q123</f>
        <v>-2.1694250161984747E-2</v>
      </c>
      <c r="S136" s="13">
        <f>IF(ISNUMBER(O136),O136+O134+O133+O132+O131+O130+O129+O128+O127+O126+O125+O124,"")</f>
        <v>809581.39999999991</v>
      </c>
      <c r="T136" s="16">
        <f t="shared" si="6"/>
        <v>-0.11018875226673783</v>
      </c>
      <c r="U136" s="8">
        <v>4608.8999999999996</v>
      </c>
      <c r="V136" s="18">
        <f t="shared" ref="V136:V142" si="33">(U136-U123)/U123</f>
        <v>0.28692053812260199</v>
      </c>
      <c r="W136" s="13">
        <f t="shared" ref="W136:W142" si="34">IF(ISNUMBER(U136),W135+U136,"")</f>
        <v>4608.8999999999996</v>
      </c>
      <c r="X136" s="16">
        <f t="shared" ref="X136:X142" si="35">(W136-W123)/W123</f>
        <v>0.28692053812260199</v>
      </c>
      <c r="Y136" s="13">
        <f>IF(ISNUMBER(U136),U136+U134+U133+U132+U131+U130+U129+U128+U127+U126+U125+U124,"")</f>
        <v>68289.98</v>
      </c>
      <c r="Z136" s="16">
        <f t="shared" si="7"/>
        <v>-6.6484133663599454E-2</v>
      </c>
      <c r="AA136" s="8">
        <v>1199.17</v>
      </c>
      <c r="AB136" s="18">
        <f t="shared" ref="AB136:AB142" si="36">(AA136-AA123)/AA123</f>
        <v>-0.48821656594625962</v>
      </c>
      <c r="AC136" s="13">
        <f t="shared" ref="AC136:AC142" si="37">IF(ISNUMBER(AA136),AC135+AA136,"")</f>
        <v>1199.17</v>
      </c>
      <c r="AD136" s="16">
        <f t="shared" ref="AD136:AD141" si="38">IF(ISNUMBER(AA136),(AC136-AC123)/AC123,"")</f>
        <v>-0.48821656594625962</v>
      </c>
      <c r="AE136" s="13">
        <f>IF(ISNUMBER(AA136),AA136+AA134+AA133+AA132+AA131+AA130+AA129+AA128+AA127+AA126+AA125+AA124,"")</f>
        <v>7052.91</v>
      </c>
      <c r="AF136" s="16">
        <f t="shared" si="8"/>
        <v>0.19890073016076992</v>
      </c>
      <c r="AG136" s="8">
        <f t="shared" si="19"/>
        <v>217955.72</v>
      </c>
      <c r="AH136" s="18">
        <f>IF(ISNUMBER(AG136),(AG136-AG123)/AG123,"")</f>
        <v>1.1340638242901768E-2</v>
      </c>
      <c r="AI136" s="13">
        <f>IF(ISNUMBER(AG136),AG136,"")</f>
        <v>217955.72</v>
      </c>
      <c r="AJ136" s="16">
        <f>IF(ISNUMBER(AG136),(AI136-AI123)/AI123,"")</f>
        <v>1.1340638242901768E-2</v>
      </c>
      <c r="AK136" s="13">
        <f>IF(ISNUMBER(AG136),AG136+AG134+AG133+AG132+AG131+AG130+AG129+AG128+AG127+AG126+AG125+AG124,"")</f>
        <v>1215949.8899999999</v>
      </c>
      <c r="AL136" s="16">
        <f t="shared" si="9"/>
        <v>-7.9398250642857854E-2</v>
      </c>
      <c r="AO136" s="56"/>
      <c r="AP136" s="56"/>
      <c r="AQ136" s="57"/>
      <c r="AR136" s="57"/>
      <c r="AS136" s="57"/>
    </row>
    <row r="137" spans="2:45" ht="15">
      <c r="B137" s="19">
        <v>2017</v>
      </c>
      <c r="C137" s="19" t="s">
        <v>16</v>
      </c>
      <c r="D137" s="11">
        <v>12121.06</v>
      </c>
      <c r="E137" s="2">
        <v>6.97</v>
      </c>
      <c r="F137" s="8">
        <f t="shared" ref="F137:F142" si="39">D137+E137</f>
        <v>12128.029999999999</v>
      </c>
      <c r="G137" s="18">
        <f t="shared" si="29"/>
        <v>-0.31398315846395514</v>
      </c>
      <c r="H137" s="13">
        <f t="shared" ref="H137:H142" si="40">IF(F137&gt;0,F137+H136,"")</f>
        <v>55003.77</v>
      </c>
      <c r="I137" s="16">
        <f t="shared" ref="I137:I142" si="41">IF(H137&gt;0,(H137-H124)/H124,"")</f>
        <v>1.407083555184532E-2</v>
      </c>
      <c r="J137" s="13">
        <f>IF(ISNUMBER(F137),F137+F136+F134+F133+F132+F131+F130+F129+F128+F127+F126+F125,"")</f>
        <v>325474.71999999997</v>
      </c>
      <c r="K137" s="16">
        <f t="shared" si="30"/>
        <v>-9.5981289959175299E-3</v>
      </c>
      <c r="L137" s="2">
        <v>8989.9500000000007</v>
      </c>
      <c r="M137" s="2">
        <v>2928.04</v>
      </c>
      <c r="N137" s="11"/>
      <c r="O137" s="8">
        <f t="shared" ref="O137:O142" si="42">L137+M137+N137</f>
        <v>11917.990000000002</v>
      </c>
      <c r="P137" s="18">
        <f t="shared" si="31"/>
        <v>-0.31681704576721992</v>
      </c>
      <c r="Q137" s="13">
        <f t="shared" ref="Q137:Q142" si="43">Q136+O137</f>
        <v>181189.9</v>
      </c>
      <c r="R137" s="16">
        <f t="shared" si="32"/>
        <v>-4.8723956382297158E-2</v>
      </c>
      <c r="S137" s="13">
        <f>IF(ISNUMBER(O137),O137+O136+O134+O133+O132+O131+O130+O129+O128+O127+O126+O125,"")</f>
        <v>804054.58999999985</v>
      </c>
      <c r="T137" s="16">
        <f t="shared" si="6"/>
        <v>-7.6610266752008827E-2</v>
      </c>
      <c r="U137" s="8">
        <v>4462.71</v>
      </c>
      <c r="V137" s="18">
        <f t="shared" si="33"/>
        <v>0.25010784736656339</v>
      </c>
      <c r="W137" s="13">
        <f t="shared" si="34"/>
        <v>9071.61</v>
      </c>
      <c r="X137" s="16">
        <f t="shared" si="35"/>
        <v>0.26854374091061634</v>
      </c>
      <c r="Y137" s="13">
        <f>IF(ISNUMBER(U137),U137+U136+U134+U133+U132+U131+U130+U129+U128+U127+U126+U125,"")</f>
        <v>69182.829999999987</v>
      </c>
      <c r="Z137" s="16">
        <f t="shared" si="7"/>
        <v>-4.323855507369475E-2</v>
      </c>
      <c r="AA137" s="8">
        <v>1078.1400000000001</v>
      </c>
      <c r="AB137" s="18">
        <f t="shared" si="36"/>
        <v>1.6693901804946896</v>
      </c>
      <c r="AC137" s="13">
        <f t="shared" si="37"/>
        <v>2277.3100000000004</v>
      </c>
      <c r="AD137" s="16">
        <f t="shared" si="38"/>
        <v>-0.17098590831485849</v>
      </c>
      <c r="AE137" s="13">
        <f>IF(ISNUMBER(AA137),AA137+AA136+AA134+AA133+AA132+AA131+AA130+AA129+AA128+AA127+AA126+AA125,"")</f>
        <v>7727.16</v>
      </c>
      <c r="AF137" s="16">
        <f t="shared" si="8"/>
        <v>0.23376929231456051</v>
      </c>
      <c r="AG137" s="8">
        <f t="shared" si="19"/>
        <v>29586.87</v>
      </c>
      <c r="AH137" s="18">
        <f t="shared" ref="AH137:AH142" si="44">IF(ISNUMBER(AG137),(AG137-AG124)/AG124,"")</f>
        <v>-0.24325339804682966</v>
      </c>
      <c r="AI137" s="13">
        <f t="shared" ref="AI137:AI147" si="45">IF(ISNUMBER(AG137),AI136+AG137,"")</f>
        <v>247542.59</v>
      </c>
      <c r="AJ137" s="16">
        <f t="shared" ref="AJ137:AJ142" si="46">IF(ISNUMBER(AG137),(AI137-AI124)/AI124,"")</f>
        <v>-2.7754502450304766E-2</v>
      </c>
      <c r="AK137" s="13">
        <f>IF(ISNUMBER(AG137),AG137+AG136+AG134+AG133+AG132+AG131+AG130+AG129+AG128+AG127+AG126+AG125,"")</f>
        <v>1206439.3</v>
      </c>
      <c r="AL137" s="16">
        <f t="shared" si="9"/>
        <v>-5.5968754708213969E-2</v>
      </c>
      <c r="AO137" s="56"/>
      <c r="AP137" s="56"/>
      <c r="AQ137" s="57"/>
      <c r="AR137" s="57"/>
      <c r="AS137" s="57"/>
    </row>
    <row r="138" spans="2:45" ht="15.75">
      <c r="B138" s="19">
        <v>2017</v>
      </c>
      <c r="C138" s="19" t="s">
        <v>17</v>
      </c>
      <c r="D138" s="11">
        <v>16592.48</v>
      </c>
      <c r="E138" s="2">
        <v>9.7100000000000009</v>
      </c>
      <c r="F138" s="8">
        <f t="shared" si="39"/>
        <v>16602.189999999999</v>
      </c>
      <c r="G138" s="18">
        <f t="shared" si="29"/>
        <v>-0.23498945484521874</v>
      </c>
      <c r="H138" s="13">
        <f t="shared" si="40"/>
        <v>71605.959999999992</v>
      </c>
      <c r="I138" s="16">
        <f t="shared" si="41"/>
        <v>-5.7102567245969342E-2</v>
      </c>
      <c r="J138" s="13">
        <f>IF(ISNUMBER(F138),F138+F137+F136+F134+F133+F132+F131+F130+F129+F128+F127+F126,"")</f>
        <v>320375</v>
      </c>
      <c r="K138" s="16">
        <f t="shared" si="30"/>
        <v>-1.7397396745675864E-2</v>
      </c>
      <c r="L138" s="2">
        <v>17711.25</v>
      </c>
      <c r="M138" s="2">
        <v>4702.38</v>
      </c>
      <c r="N138" s="11"/>
      <c r="O138" s="8">
        <f t="shared" si="42"/>
        <v>22413.63</v>
      </c>
      <c r="P138" s="18">
        <f t="shared" si="31"/>
        <v>-0.33916451018379806</v>
      </c>
      <c r="Q138" s="13">
        <f t="shared" si="43"/>
        <v>203603.53</v>
      </c>
      <c r="R138" s="16">
        <f t="shared" si="32"/>
        <v>-9.2625265901644716E-2</v>
      </c>
      <c r="S138" s="13">
        <f>IF(ISNUMBER(O138),O138+O137+O136+O134+O133+O132+O131+O130+O129+O128+O127+O126,"")</f>
        <v>792551.10999999987</v>
      </c>
      <c r="T138" s="16">
        <f t="shared" si="6"/>
        <v>-5.8987543405338509E-2</v>
      </c>
      <c r="U138" s="8">
        <v>5581.91</v>
      </c>
      <c r="V138" s="18">
        <f t="shared" si="33"/>
        <v>0.36306717035684016</v>
      </c>
      <c r="W138" s="13">
        <f t="shared" si="34"/>
        <v>14653.52</v>
      </c>
      <c r="X138" s="16">
        <f t="shared" si="35"/>
        <v>0.30296248280547117</v>
      </c>
      <c r="Y138" s="13">
        <f>IF(ISNUMBER(U138),U138+U137+U136+U134+U133+U132+U131+U130+U129+U128+U127+U126,"")</f>
        <v>70669.63</v>
      </c>
      <c r="Z138" s="16">
        <f t="shared" si="7"/>
        <v>2.216495567239467E-3</v>
      </c>
      <c r="AA138" s="4">
        <v>748.66</v>
      </c>
      <c r="AB138" s="18">
        <f t="shared" si="36"/>
        <v>0.28655634032754207</v>
      </c>
      <c r="AC138" s="13">
        <f t="shared" si="37"/>
        <v>3025.9700000000003</v>
      </c>
      <c r="AD138" s="16">
        <f t="shared" si="38"/>
        <v>-9.1005491270441885E-2</v>
      </c>
      <c r="AE138" s="13">
        <f>IF(ISNUMBER(AA138),AA138+AA137+AA136+AA134+AA133+AA132+AA131+AA130+AA129+AA128+AA127+AA126,"")</f>
        <v>7893.91</v>
      </c>
      <c r="AF138" s="16">
        <f t="shared" si="8"/>
        <v>0.16192937820467054</v>
      </c>
      <c r="AG138" s="8">
        <f t="shared" si="19"/>
        <v>45346.39</v>
      </c>
      <c r="AH138" s="18">
        <f t="shared" si="44"/>
        <v>-0.24793750966066772</v>
      </c>
      <c r="AI138" s="13">
        <f t="shared" si="45"/>
        <v>292888.98</v>
      </c>
      <c r="AJ138" s="16">
        <f t="shared" si="46"/>
        <v>-6.9913743559251743E-2</v>
      </c>
      <c r="AK138" s="13">
        <f>IF(ISNUMBER(AG138),AG138+AG137+AG136+AG134+AG133+AG132+AG131+AG130+AG129+AG128+AG127+AG126,"")</f>
        <v>1191489.6499999999</v>
      </c>
      <c r="AL138" s="16">
        <f t="shared" si="9"/>
        <v>-4.3431082006435667E-2</v>
      </c>
      <c r="AO138" s="56"/>
      <c r="AP138" s="56"/>
      <c r="AQ138" s="58"/>
      <c r="AR138" s="58"/>
      <c r="AS138" s="58"/>
    </row>
    <row r="139" spans="2:45" ht="15">
      <c r="B139" s="19">
        <v>2017</v>
      </c>
      <c r="C139" s="19" t="s">
        <v>18</v>
      </c>
      <c r="D139" s="11">
        <v>22823.46</v>
      </c>
      <c r="E139" s="2">
        <v>27.72</v>
      </c>
      <c r="F139" s="8">
        <f t="shared" si="39"/>
        <v>22851.18</v>
      </c>
      <c r="G139" s="18">
        <f t="shared" si="29"/>
        <v>-3.889316492751068E-2</v>
      </c>
      <c r="H139" s="13">
        <f t="shared" si="40"/>
        <v>94457.139999999985</v>
      </c>
      <c r="I139" s="16">
        <f t="shared" si="41"/>
        <v>-5.2760890495903719E-2</v>
      </c>
      <c r="J139" s="13">
        <f>IF(ISNUMBER(F139),F139+F138+F137+F136+F134+F133+F132+F131+F130+F129+F128+F127,"")</f>
        <v>319450.27999999997</v>
      </c>
      <c r="K139" s="16">
        <f t="shared" si="30"/>
        <v>-1.4200510709401716E-2</v>
      </c>
      <c r="L139" s="2">
        <v>26620.26</v>
      </c>
      <c r="M139" s="2">
        <v>6920.54</v>
      </c>
      <c r="N139" s="11"/>
      <c r="O139" s="8">
        <f t="shared" si="42"/>
        <v>33540.799999999996</v>
      </c>
      <c r="P139" s="18">
        <f t="shared" si="31"/>
        <v>-0.35911377140702899</v>
      </c>
      <c r="Q139" s="13">
        <f t="shared" si="43"/>
        <v>237144.33</v>
      </c>
      <c r="R139" s="16">
        <f t="shared" si="32"/>
        <v>-0.14302479404367943</v>
      </c>
      <c r="S139" s="13">
        <f>IF(ISNUMBER(O139),O139+O138+O137+O136+O134+O133+O132+O131+O130+O129+O128+O127,"")</f>
        <v>773756.87999999989</v>
      </c>
      <c r="T139" s="16">
        <f>IF(ISNUMBER(S139),(S139-S126)/S126,"")</f>
        <v>-6.5463240089036367E-2</v>
      </c>
      <c r="U139" s="8">
        <v>5851.61</v>
      </c>
      <c r="V139" s="18">
        <f t="shared" si="33"/>
        <v>0.16157994930155639</v>
      </c>
      <c r="W139" s="13">
        <f t="shared" si="34"/>
        <v>20505.13</v>
      </c>
      <c r="X139" s="16">
        <f t="shared" si="35"/>
        <v>0.25922411897857633</v>
      </c>
      <c r="Y139" s="13">
        <f>IF(ISNUMBER(U139),U139+U138+U137+U136+U134+U133+U132+U131+U130+U129+U128+U127,"")</f>
        <v>71483.61</v>
      </c>
      <c r="Z139" s="16">
        <f t="shared" si="7"/>
        <v>2.7929621696352987E-2</v>
      </c>
      <c r="AA139" s="8">
        <v>2064.2399999999998</v>
      </c>
      <c r="AB139" s="18">
        <f t="shared" si="36"/>
        <v>1.6405710338475705</v>
      </c>
      <c r="AC139" s="13">
        <f t="shared" si="37"/>
        <v>5090.21</v>
      </c>
      <c r="AD139" s="16">
        <f t="shared" si="38"/>
        <v>0.23829506697221375</v>
      </c>
      <c r="AE139" s="13">
        <f>IF(ISNUMBER(AA139),AA139+AA138+AA137+AA136+AA134+AA133+AA132+AA131+AA130+AA129+AA128+AA127,"")</f>
        <v>9176.41</v>
      </c>
      <c r="AF139" s="16">
        <f t="shared" si="8"/>
        <v>0.21479505551786332</v>
      </c>
      <c r="AG139" s="8">
        <f t="shared" si="19"/>
        <v>64307.829999999994</v>
      </c>
      <c r="AH139" s="18">
        <f t="shared" si="44"/>
        <v>-0.21509099808007548</v>
      </c>
      <c r="AI139" s="13">
        <f t="shared" si="45"/>
        <v>357196.81</v>
      </c>
      <c r="AJ139" s="16">
        <f t="shared" si="46"/>
        <v>-9.9886910313563657E-2</v>
      </c>
      <c r="AK139" s="13">
        <f>IF(ISNUMBER(AG139),AG139+AG138+AG137+AG136+AG134+AG133+AG132+AG131+AG130+AG129+AG128+AG127,"")</f>
        <v>1173867.18</v>
      </c>
      <c r="AL139" s="16">
        <f t="shared" si="9"/>
        <v>-4.4941402522631041E-2</v>
      </c>
      <c r="AO139" s="56"/>
      <c r="AP139" s="56"/>
      <c r="AQ139" s="57"/>
      <c r="AR139" s="57"/>
      <c r="AS139" s="57"/>
    </row>
    <row r="140" spans="2:45" ht="15">
      <c r="B140" s="19">
        <v>2017</v>
      </c>
      <c r="C140" s="19" t="s">
        <v>19</v>
      </c>
      <c r="D140" s="11">
        <v>28922.26</v>
      </c>
      <c r="E140" s="2">
        <v>23.58</v>
      </c>
      <c r="F140" s="8">
        <f t="shared" si="39"/>
        <v>28945.84</v>
      </c>
      <c r="G140" s="18">
        <f t="shared" si="29"/>
        <v>-3.0024444589108012E-3</v>
      </c>
      <c r="H140" s="13">
        <f t="shared" si="40"/>
        <v>123402.97999999998</v>
      </c>
      <c r="I140" s="16">
        <f t="shared" si="41"/>
        <v>-4.1540525623880872E-2</v>
      </c>
      <c r="J140" s="13">
        <f>IF(ISNUMBER(F140),F140+F139+F138+F137+F136+F134+F133+F132+F131+F130+F129+F128,"")</f>
        <v>319363.11</v>
      </c>
      <c r="K140" s="16">
        <f t="shared" si="30"/>
        <v>-1.6161223339738465E-2</v>
      </c>
      <c r="L140" s="2">
        <v>57154.43</v>
      </c>
      <c r="M140" s="2">
        <v>10223.77</v>
      </c>
      <c r="N140" s="11"/>
      <c r="O140" s="8">
        <f t="shared" si="42"/>
        <v>67378.2</v>
      </c>
      <c r="P140" s="18">
        <f t="shared" si="31"/>
        <v>0.18165740910921196</v>
      </c>
      <c r="Q140" s="13">
        <f t="shared" si="43"/>
        <v>304522.52999999997</v>
      </c>
      <c r="R140" s="16">
        <f t="shared" si="32"/>
        <v>-8.7552685439398231E-2</v>
      </c>
      <c r="S140" s="13">
        <f>IF(ISNUMBER(O140),O140+O139+O138+O137+O136+O134+O133+O132+O131+O130+O129+O128,"")</f>
        <v>784114.99999999988</v>
      </c>
      <c r="T140" s="16">
        <f t="shared" si="6"/>
        <v>-4.4218172688713302E-2</v>
      </c>
      <c r="U140" s="8">
        <v>6877.46</v>
      </c>
      <c r="V140" s="18">
        <f t="shared" si="33"/>
        <v>6.3302216134149172E-2</v>
      </c>
      <c r="W140" s="13">
        <f t="shared" si="34"/>
        <v>27382.59</v>
      </c>
      <c r="X140" s="16">
        <f t="shared" si="35"/>
        <v>0.2035266412212397</v>
      </c>
      <c r="Y140" s="13">
        <f>IF(ISNUMBER(U140),U140+U139+U138+U137+U136+U134+U133+U132+U131+U130+U129+U128,"")</f>
        <v>71893.049999999988</v>
      </c>
      <c r="Z140" s="16">
        <f t="shared" si="7"/>
        <v>2.3358016972595354E-2</v>
      </c>
      <c r="AA140" s="8">
        <v>2525.8200000000002</v>
      </c>
      <c r="AB140" s="18">
        <f t="shared" si="36"/>
        <v>7.8762299690750641</v>
      </c>
      <c r="AC140" s="13">
        <f t="shared" si="37"/>
        <v>7616.0300000000007</v>
      </c>
      <c r="AD140" s="16">
        <f t="shared" si="38"/>
        <v>0.73279835821642603</v>
      </c>
      <c r="AE140" s="13">
        <f>IF(ISNUMBER(AA140),AA140+AA139+AA138+AA137+AA136+AA134+AA133+AA132+AA131+AA130+AA129+AA128,"")</f>
        <v>11417.669999999998</v>
      </c>
      <c r="AF140" s="16">
        <f t="shared" si="8"/>
        <v>0.6005357702327907</v>
      </c>
      <c r="AG140" s="8">
        <f t="shared" si="19"/>
        <v>105727.32</v>
      </c>
      <c r="AH140" s="18">
        <f t="shared" si="44"/>
        <v>0.13923341106206127</v>
      </c>
      <c r="AI140" s="13">
        <f t="shared" si="45"/>
        <v>462924.13</v>
      </c>
      <c r="AJ140" s="16">
        <f t="shared" si="46"/>
        <v>-5.4564490750011435E-2</v>
      </c>
      <c r="AK140" s="13">
        <f>IF(ISNUMBER(AG140),AG140+AG139+AG138+AG137+AG136+AG134+AG133+AG132+AG131+AG130+AG129+AG128,"")</f>
        <v>1186788.83</v>
      </c>
      <c r="AL140" s="16">
        <f t="shared" si="9"/>
        <v>-2.9121171517486603E-2</v>
      </c>
      <c r="AO140" s="56"/>
      <c r="AP140" s="56"/>
      <c r="AQ140" s="57"/>
      <c r="AR140" s="57"/>
      <c r="AS140" s="57"/>
    </row>
    <row r="141" spans="2:45" ht="15">
      <c r="B141" s="19">
        <v>2017</v>
      </c>
      <c r="C141" s="19" t="s">
        <v>20</v>
      </c>
      <c r="D141" s="11">
        <v>30569.74</v>
      </c>
      <c r="E141" s="2">
        <v>26.11</v>
      </c>
      <c r="F141" s="8">
        <f t="shared" si="39"/>
        <v>30595.850000000002</v>
      </c>
      <c r="G141" s="18">
        <f t="shared" si="29"/>
        <v>3.7125660409849125E-2</v>
      </c>
      <c r="H141" s="13">
        <f t="shared" si="40"/>
        <v>153998.82999999999</v>
      </c>
      <c r="I141" s="16">
        <f t="shared" si="41"/>
        <v>-2.6875932057730791E-2</v>
      </c>
      <c r="J141" s="13">
        <f>IF(ISNUMBER(F141),F141+F140+F139+F138+F137+F136+F134+F133+F132+F131+F130+F129,"")</f>
        <v>320458.33999999997</v>
      </c>
      <c r="K141" s="16">
        <f t="shared" si="30"/>
        <v>-1.1621005728970546E-2</v>
      </c>
      <c r="L141" s="2">
        <v>59737.9</v>
      </c>
      <c r="M141" s="2">
        <v>6947.56</v>
      </c>
      <c r="N141" s="11"/>
      <c r="O141" s="8">
        <f t="shared" si="42"/>
        <v>66685.460000000006</v>
      </c>
      <c r="P141" s="18">
        <f t="shared" si="31"/>
        <v>0.18292043897158924</v>
      </c>
      <c r="Q141" s="13">
        <f t="shared" si="43"/>
        <v>371207.99</v>
      </c>
      <c r="R141" s="16">
        <f t="shared" si="32"/>
        <v>-4.8468075547855524E-2</v>
      </c>
      <c r="S141" s="13">
        <f>IF(ISNUMBER(O141),O141+O140+O139+O138+O137+O136+O134+O133+O132+O131+O130+O129,"")</f>
        <v>794426.87999999989</v>
      </c>
      <c r="T141" s="16">
        <f t="shared" si="6"/>
        <v>-2.2418310199251161E-2</v>
      </c>
      <c r="U141" s="8">
        <v>7261.46</v>
      </c>
      <c r="V141" s="18">
        <f t="shared" si="33"/>
        <v>7.8646644909915436E-2</v>
      </c>
      <c r="W141" s="13">
        <f t="shared" si="34"/>
        <v>34644.050000000003</v>
      </c>
      <c r="X141" s="16">
        <f t="shared" si="35"/>
        <v>0.17501306642219489</v>
      </c>
      <c r="Y141" s="13">
        <f>IF(ISNUMBER(U141),U141+U140+U139+U138+U137+U136+U134+U133+U132+U131+U130+U129,"")</f>
        <v>72422.5</v>
      </c>
      <c r="Z141" s="16">
        <f t="shared" si="7"/>
        <v>4.0653690159278423E-2</v>
      </c>
      <c r="AA141" s="8">
        <v>3740.97</v>
      </c>
      <c r="AB141" s="18">
        <f t="shared" si="36"/>
        <v>25.361567190472837</v>
      </c>
      <c r="AC141" s="13">
        <f t="shared" si="37"/>
        <v>11357</v>
      </c>
      <c r="AD141" s="16">
        <f t="shared" si="38"/>
        <v>1.5031242216996206</v>
      </c>
      <c r="AE141" s="13">
        <f>IF(ISNUMBER(AA141),AA141+AA140+AA139+AA138+AA137+AA136+AA134+AA133+AA132+AA131+AA130+AA129,"")</f>
        <v>15016.729999999996</v>
      </c>
      <c r="AF141" s="16">
        <f t="shared" si="8"/>
        <v>1.0982452502541633</v>
      </c>
      <c r="AG141" s="8">
        <f t="shared" si="19"/>
        <v>108283.74000000002</v>
      </c>
      <c r="AH141" s="18">
        <f t="shared" si="44"/>
        <v>0.16750334130761924</v>
      </c>
      <c r="AI141" s="13">
        <f t="shared" si="45"/>
        <v>571207.87</v>
      </c>
      <c r="AJ141" s="16">
        <f t="shared" si="46"/>
        <v>-1.9199186138851809E-2</v>
      </c>
      <c r="AK141" s="13">
        <f>IF(ISNUMBER(AG141),AG141+AG140+AG139+AG138+AG137+AG136+AG134+AG133+AG132+AG131+AG130+AG129,"")</f>
        <v>1202324.45</v>
      </c>
      <c r="AL141" s="16">
        <f t="shared" si="9"/>
        <v>-9.3083509201895322E-3</v>
      </c>
      <c r="AO141" s="56"/>
      <c r="AP141" s="56"/>
      <c r="AQ141" s="57"/>
      <c r="AR141" s="57"/>
      <c r="AS141" s="57"/>
    </row>
    <row r="142" spans="2:45" ht="15">
      <c r="B142" s="19">
        <v>2017</v>
      </c>
      <c r="C142" s="19" t="s">
        <v>21</v>
      </c>
      <c r="D142" s="11">
        <v>29907.3</v>
      </c>
      <c r="E142" s="2">
        <v>22.54</v>
      </c>
      <c r="F142" s="8">
        <f t="shared" si="39"/>
        <v>29929.84</v>
      </c>
      <c r="G142" s="18">
        <f>(F142-F129)/F129</f>
        <v>-8.7789601694590255E-3</v>
      </c>
      <c r="H142" s="13">
        <f t="shared" si="40"/>
        <v>183928.66999999998</v>
      </c>
      <c r="I142" s="16">
        <f t="shared" si="41"/>
        <v>-2.3976247529012566E-2</v>
      </c>
      <c r="J142" s="13">
        <f>IF(ISNUMBER(F142),F142+F141+F140+F139+F138+F137+F136+F134+F133+F132+F131+F130,"")</f>
        <v>320193.25999999995</v>
      </c>
      <c r="K142" s="16">
        <f t="shared" si="30"/>
        <v>-1.0122647760463782E-2</v>
      </c>
      <c r="L142" s="2">
        <v>52536.79</v>
      </c>
      <c r="M142" s="2">
        <v>7403.53</v>
      </c>
      <c r="N142" s="11"/>
      <c r="O142" s="8">
        <f t="shared" si="42"/>
        <v>59940.32</v>
      </c>
      <c r="P142" s="18">
        <f t="shared" si="31"/>
        <v>-0.12459128825474761</v>
      </c>
      <c r="Q142" s="13">
        <f t="shared" si="43"/>
        <v>431148.31</v>
      </c>
      <c r="R142" s="16">
        <f t="shared" si="32"/>
        <v>-5.9833958372298171E-2</v>
      </c>
      <c r="S142" s="13">
        <f>IF(ISNUMBER(O142),O142+O141+O140+O139+O138+O137+O136+O134+O133+O132+O131+O130,"")</f>
        <v>785895.96</v>
      </c>
      <c r="T142" s="16">
        <f t="shared" si="6"/>
        <v>-3.1426480448104525E-2</v>
      </c>
      <c r="U142" s="8">
        <v>6620.32</v>
      </c>
      <c r="V142" s="18">
        <f t="shared" si="33"/>
        <v>-8.1400366589565454E-2</v>
      </c>
      <c r="W142" s="13">
        <f t="shared" si="34"/>
        <v>41264.370000000003</v>
      </c>
      <c r="X142" s="16">
        <f t="shared" si="35"/>
        <v>0.12464739251706279</v>
      </c>
      <c r="Y142" s="13">
        <f>IF(ISNUMBER(U142),U142+U141+U140+U139+U138+U137+U136+U134+U133+U132+U131+U130,"")</f>
        <v>71835.850000000006</v>
      </c>
      <c r="Z142" s="16">
        <f t="shared" si="7"/>
        <v>2.9765785062979406E-2</v>
      </c>
      <c r="AA142" s="8">
        <v>51.28</v>
      </c>
      <c r="AB142" s="18">
        <f t="shared" si="36"/>
        <v>-0.90967219178806091</v>
      </c>
      <c r="AC142" s="13">
        <f t="shared" si="37"/>
        <v>11408.28</v>
      </c>
      <c r="AD142" s="16">
        <f t="shared" ref="AD142:AD147" si="47">IF(ISNUMBER(AA142),(AC142-AC129)/AC129,"")</f>
        <v>1.2347967810940206</v>
      </c>
      <c r="AE142" s="13">
        <f>IF(ISNUMBER(AA142),AA142+AA141+AA140+AA139+AA138+AA137+AA136+AA134+AA133+AA132+AA131+AA130,"")</f>
        <v>14500.299999999997</v>
      </c>
      <c r="AF142" s="16">
        <f t="shared" si="8"/>
        <v>0.90053139068965937</v>
      </c>
      <c r="AG142" s="8">
        <f t="shared" si="19"/>
        <v>96541.760000000009</v>
      </c>
      <c r="AH142" s="18">
        <f t="shared" si="44"/>
        <v>-9.300076925360605E-2</v>
      </c>
      <c r="AI142" s="13">
        <f t="shared" si="45"/>
        <v>667749.63</v>
      </c>
      <c r="AJ142" s="16">
        <f t="shared" si="46"/>
        <v>-3.0603307976766553E-2</v>
      </c>
      <c r="AK142" s="13">
        <f>IF(ISNUMBER(AG142),AG142+AG141+AG140+AG139+AG138+AG137+AG136+AG134+AG133+AG132+AG131+AG130,"")</f>
        <v>1192425.3700000001</v>
      </c>
      <c r="AL142" s="16">
        <f t="shared" si="9"/>
        <v>-1.6355103879986128E-2</v>
      </c>
      <c r="AO142" s="56"/>
      <c r="AP142" s="56"/>
      <c r="AQ142" s="57"/>
      <c r="AR142" s="57"/>
      <c r="AS142" s="57"/>
    </row>
    <row r="143" spans="2:45" ht="15">
      <c r="B143" s="19">
        <v>2017</v>
      </c>
      <c r="C143" s="19" t="s">
        <v>22</v>
      </c>
      <c r="D143" s="11">
        <v>31102.059000000001</v>
      </c>
      <c r="E143" s="2">
        <v>45.617174496644289</v>
      </c>
      <c r="F143" s="8">
        <f>D143+E143</f>
        <v>31147.676174496646</v>
      </c>
      <c r="G143" s="18">
        <f>IF(ISNUMBER(F143),(F143-F130)/F130,"")</f>
        <v>7.2558935979228235E-3</v>
      </c>
      <c r="H143" s="13">
        <f>IF(ISNUMBER(F143),F143+H142,"")</f>
        <v>215076.34617449663</v>
      </c>
      <c r="I143" s="16">
        <f>IF(ISNUMBER(H143),(H143-H130)/H130,"")</f>
        <v>-1.9573640512843393E-2</v>
      </c>
      <c r="J143" s="13">
        <f>IF(ISNUMBER(F143),F143+F142+F141+F140+F139+F138+F137+F136+F134+F133+F132+F131,"")</f>
        <v>320417.63617449661</v>
      </c>
      <c r="K143" s="16">
        <f>IF(ISNUMBER(J143),(J143-J130)/J130,"")</f>
        <v>-9.8817276435408385E-3</v>
      </c>
      <c r="L143" s="2">
        <v>60467.929035928144</v>
      </c>
      <c r="M143" s="2">
        <v>12643.653011976048</v>
      </c>
      <c r="N143" s="11"/>
      <c r="O143" s="8">
        <f>IF(L143+M143+N143&gt;0,L143+M143+N143,"")</f>
        <v>73111.582047904187</v>
      </c>
      <c r="P143" s="18">
        <f>IF(ISNUMBER(O143),(O143-O130)/O130,"")</f>
        <v>-2.9579568600255745E-2</v>
      </c>
      <c r="Q143" s="13">
        <f>IF(ISNUMBER(O143),Q142+O143,"")</f>
        <v>504259.8920479042</v>
      </c>
      <c r="R143" s="16">
        <f>IF(ISNUMBER(O143),(Q143-Q130)/Q130,"")</f>
        <v>-5.5564897557810501E-2</v>
      </c>
      <c r="S143" s="13">
        <f>IF(ISNUMBER(O143),O143+O142+O141+O140+O139+O138+O137+O136+O134+O133+O132+O131,"")</f>
        <v>783667.43204790424</v>
      </c>
      <c r="T143" s="16">
        <f>IF(ISNUMBER(S143),(S143-S130)/S130,"")</f>
        <v>-3.4485628322825201E-2</v>
      </c>
      <c r="U143" s="8">
        <v>8091.0504999999994</v>
      </c>
      <c r="V143" s="18">
        <f>IF(ISNUMBER(U143),(U143-U130)/U130,"")</f>
        <v>-9.6154799978998673E-2</v>
      </c>
      <c r="W143" s="13">
        <f>IF(ISNUMBER(U143),W142+U143,"")</f>
        <v>49355.4205</v>
      </c>
      <c r="X143" s="16">
        <f>IF(ISNUMBER(U143),(W143-W130)/W130,"")</f>
        <v>8.1341954636826225E-2</v>
      </c>
      <c r="Y143" s="13">
        <f>IF(ISNUMBER(U143),U143+U142+U141+U140+U139+U138+U137+U136+U134+U133+U132+U131,"")</f>
        <v>70975.090499999991</v>
      </c>
      <c r="Z143" s="16">
        <f>IF(ISNUMBER(Y143),(Y143-Y130)/Y130,"")</f>
        <v>-2.0694466192496797E-3</v>
      </c>
      <c r="AA143" s="8">
        <v>6.649</v>
      </c>
      <c r="AB143" s="18">
        <f>IF(ISNUMBER(AA143),(AA143-AA130)/AA130,"")</f>
        <v>-0.88143723252496431</v>
      </c>
      <c r="AC143" s="13">
        <f>IF(ISNUMBER(AA143),AC142+AA143,"")</f>
        <v>11414.929</v>
      </c>
      <c r="AD143" s="16">
        <f t="shared" si="47"/>
        <v>1.2118011904854173</v>
      </c>
      <c r="AE143" s="13">
        <f>IF(ISNUMBER(AA143),AA143+AA142+AA141+AA140+AA139+AA138+AA137+AA136+AA134+AA133+AA132+AA131,"")</f>
        <v>14450.868999999997</v>
      </c>
      <c r="AF143" s="16">
        <f>IF(ISNUMBER(AE143),(AE143-AE130)/AE130,"")</f>
        <v>0.90025897197043248</v>
      </c>
      <c r="AG143" s="8">
        <f t="shared" si="19"/>
        <v>112356.95772240084</v>
      </c>
      <c r="AH143" s="18">
        <f>IF(ISNUMBER(AG143),(AG143-AG130)/AG130,"")</f>
        <v>-2.5282462135840959E-2</v>
      </c>
      <c r="AI143" s="13">
        <f t="shared" si="45"/>
        <v>780106.5877224009</v>
      </c>
      <c r="AJ143" s="16">
        <f>IF(ISNUMBER(AG143),(AI143-AI130)/AI130,"")</f>
        <v>-2.9840542472869349E-2</v>
      </c>
      <c r="AK143" s="13">
        <f>IF(ISNUMBER(AG143),AG143+AG142+AG141+AG140+AG139+AG138+AG137+AG136+AG134+AG133+AG132+AG131,"")</f>
        <v>1189511.0277224011</v>
      </c>
      <c r="AL143" s="16">
        <f>IF(ISNUMBER(AK143),(AK143-AK130)/AK130,"")</f>
        <v>-2.0172491934857956E-2</v>
      </c>
      <c r="AO143" s="56"/>
      <c r="AP143" s="56"/>
      <c r="AQ143" s="57"/>
      <c r="AR143" s="57"/>
      <c r="AS143" s="57"/>
    </row>
    <row r="144" spans="2:45" ht="15">
      <c r="B144" s="19">
        <v>2017</v>
      </c>
      <c r="C144" s="19" t="s">
        <v>23</v>
      </c>
      <c r="D144" s="2">
        <v>26130.69</v>
      </c>
      <c r="E144" s="2">
        <v>11.73</v>
      </c>
      <c r="F144" s="8">
        <f>IF((D144+E144)&gt;0,D144+E144,"")</f>
        <v>26142.42</v>
      </c>
      <c r="G144" s="18">
        <f>IF(ISNUMBER(F144),(F144-F131)/F131,"")</f>
        <v>-9.5214181464406106E-2</v>
      </c>
      <c r="H144" s="13">
        <f>IF(ISNUMBER(F144),F144+H143,"")</f>
        <v>241218.76617449662</v>
      </c>
      <c r="I144" s="16">
        <f>IF(ISNUMBER(H144),(H144-H131)/H131,"")</f>
        <v>-2.8376857114974133E-2</v>
      </c>
      <c r="J144" s="13">
        <f>IF(ISNUMBER(F144),F144+F143+F142+F141+F140+F139+F138+F137+F136+F134+F133+F132,"")</f>
        <v>317666.56617449666</v>
      </c>
      <c r="K144" s="16">
        <f>IF(ISNUMBER(J144),(J144-J131)/J131,"")</f>
        <v>-2.4140571474384E-2</v>
      </c>
      <c r="L144" s="2">
        <v>53543.69</v>
      </c>
      <c r="M144" s="2">
        <v>14298.5</v>
      </c>
      <c r="N144" s="11"/>
      <c r="O144" s="8">
        <f>IF(L144+M144+N144&gt;0,L144+M144+N144,"")</f>
        <v>67842.19</v>
      </c>
      <c r="P144" s="18">
        <f>IF(ISNUMBER(O144),(O144-O131)/O131,"")</f>
        <v>-8.7509260459813748E-2</v>
      </c>
      <c r="Q144" s="13">
        <f>IF(ISNUMBER(O144),Q143+O144,"")</f>
        <v>572102.08204790414</v>
      </c>
      <c r="R144" s="16">
        <f>IF(ISNUMBER(O144),(Q144-Q131)/Q131,"")</f>
        <v>-5.9469393973168659E-2</v>
      </c>
      <c r="S144" s="13">
        <f>IF(ISNUMBER(O144),O144+O143+O142+O141+O140+O139+O138+O137+O136+O134+O133+O132,"")</f>
        <v>777161.26204790431</v>
      </c>
      <c r="T144" s="16">
        <f>IF(ISNUMBER(S144),(S144-S131)/S131,"")</f>
        <v>-4.4287465227580931E-2</v>
      </c>
      <c r="U144" s="8">
        <v>6491.66</v>
      </c>
      <c r="V144" s="18">
        <f>IF(ISNUMBER(U144),(U144-U131)/U131,"")</f>
        <v>0.11006308128748063</v>
      </c>
      <c r="W144" s="13">
        <f>IF(ISNUMBER(U144),W143+U144,"")</f>
        <v>55847.080499999996</v>
      </c>
      <c r="X144" s="16">
        <f>IF(ISNUMBER(U144),(W144-W131)/W131,"")</f>
        <v>8.4603926995833703E-2</v>
      </c>
      <c r="Y144" s="13">
        <f>IF(ISNUMBER(U144),U144+U143+U142+U141+U140+U139+U138+U137+U136+U134+U133+U132,"")</f>
        <v>71618.740499999985</v>
      </c>
      <c r="Z144" s="16">
        <f>IF(ISNUMBER(Y144),(Y144-Y131)/Y131,"")</f>
        <v>3.5889355597327768E-2</v>
      </c>
      <c r="AA144" s="8">
        <v>1</v>
      </c>
      <c r="AB144" s="18">
        <f>IF(ISNUMBER(AA144),(AA144-AA131)/AA131,"")</f>
        <v>-0.99787329065736585</v>
      </c>
      <c r="AC144" s="13">
        <f>IF(ISNUMBER(AA144),AC143+AA144,"")</f>
        <v>11415.929</v>
      </c>
      <c r="AD144" s="16">
        <f t="shared" si="47"/>
        <v>1.027289194175947</v>
      </c>
      <c r="AE144" s="13">
        <f>IF(ISNUMBER(AA144),AA144+AA143+AA142+AA141+AA140+AA139+AA138+AA137+AA136+AA134+AA133+AA132,"")</f>
        <v>13981.658999999998</v>
      </c>
      <c r="AF144" s="16">
        <f>IF(ISNUMBER(AE144),(AE144-AE131)/AE131,"")</f>
        <v>0.80362470068929492</v>
      </c>
      <c r="AG144" s="8">
        <f>F144+O144+U144+AA144</f>
        <v>100477.27</v>
      </c>
      <c r="AH144" s="18">
        <f>IF(ISNUMBER(AG144),(AG144-AG131)/AG131,"")</f>
        <v>-8.2902466199592628E-2</v>
      </c>
      <c r="AI144" s="13">
        <f t="shared" si="45"/>
        <v>880583.85772240092</v>
      </c>
      <c r="AJ144" s="16">
        <f>IF(ISNUMBER(AG144),(AI144-AI131)/AI131,"")</f>
        <v>-3.6203367441515713E-2</v>
      </c>
      <c r="AK144" s="13">
        <f>IF(ISNUMBER(AG144),AG144+AG143+AG142+AG141+AG140+AG139+AG138+AG137+AG136+AG134+AG133+AG132,"")</f>
        <v>1180428.227722401</v>
      </c>
      <c r="AL144" s="16">
        <f>IF(ISNUMBER(AK144),(AK144-AK131)/AK131,"")</f>
        <v>-2.8924927379908299E-2</v>
      </c>
      <c r="AO144" s="56"/>
      <c r="AP144" s="56"/>
      <c r="AQ144" s="57"/>
      <c r="AR144" s="57"/>
      <c r="AS144" s="57"/>
    </row>
    <row r="145" spans="2:45" ht="15">
      <c r="B145" s="19">
        <v>2017</v>
      </c>
      <c r="C145" s="19" t="s">
        <v>24</v>
      </c>
      <c r="D145" s="2">
        <v>25444.17</v>
      </c>
      <c r="E145" s="2">
        <v>10.47</v>
      </c>
      <c r="F145" s="8">
        <f>IF((D145+E145)&gt;0,D145+E145,"")</f>
        <v>25454.639999999999</v>
      </c>
      <c r="G145" s="18">
        <f>IF(ISNUMBER(F145),(F145-F132)/F132,"")</f>
        <v>1.8687609253840259E-2</v>
      </c>
      <c r="H145" s="13">
        <f>IF(ISNUMBER(F145),F145+H144,"")</f>
        <v>266673.40617449663</v>
      </c>
      <c r="I145" s="16">
        <f>IF(ISNUMBER(H145),(H145-H132)/H132,"")</f>
        <v>-2.4073011396221561E-2</v>
      </c>
      <c r="J145" s="13">
        <f>IF(ISNUMBER(F145),F145+F144+F143+F142+F141+F140+F139+F138+F137+F136+F134+F133,"")</f>
        <v>318133.52617449663</v>
      </c>
      <c r="K145" s="16">
        <f>IF(ISNUMBER(J145),(J145-J132)/J132,"")</f>
        <v>-1.7384978449562664E-2</v>
      </c>
      <c r="L145" s="2">
        <v>58456.480000000003</v>
      </c>
      <c r="M145" s="2">
        <v>8279.92</v>
      </c>
      <c r="N145" s="11"/>
      <c r="O145" s="8">
        <f>IF(L145+M145+N145&gt;0,L145+M145+N145,"")</f>
        <v>66736.400000000009</v>
      </c>
      <c r="P145" s="18">
        <f>IF(ISNUMBER(O145),(O145-O132)/O132,"")</f>
        <v>5.0488583405560684E-3</v>
      </c>
      <c r="Q145" s="13">
        <f>IF(ISNUMBER(O145),Q144+O145,"")</f>
        <v>638838.48204790417</v>
      </c>
      <c r="R145" s="16">
        <f>IF(ISNUMBER(O145),(Q145-Q132)/Q132,"")</f>
        <v>-5.3119561447194756E-2</v>
      </c>
      <c r="S145" s="13">
        <f>IF(ISNUMBER(O145),O145+O144+O143+O142+O141+O140+O139+O138+O137+O136+O134+O133,"")</f>
        <v>777496.51204790431</v>
      </c>
      <c r="T145" s="16">
        <f>IF(ISNUMBER(S145),(S145-S132)/S132,"")</f>
        <v>-3.7700296774515328E-2</v>
      </c>
      <c r="U145" s="8">
        <v>6043.43</v>
      </c>
      <c r="V145" s="18">
        <f>IF(ISNUMBER(U145),(U145-U132)/U132,"")</f>
        <v>1.8410294261380678E-2</v>
      </c>
      <c r="W145" s="13">
        <f>IF(ISNUMBER(U145),W144+U145,"")</f>
        <v>61890.510499999997</v>
      </c>
      <c r="X145" s="16">
        <f>IF(ISNUMBER(U145),(W145-W132)/W132,"")</f>
        <v>7.7763607589315623E-2</v>
      </c>
      <c r="Y145" s="13">
        <f>IF(ISNUMBER(U145),U145+U144+U143+U142+U141+U140+U139+U138+U137+U136+U134+U133,"")</f>
        <v>71727.9905</v>
      </c>
      <c r="Z145" s="16">
        <f>IF(ISNUMBER(Y145),(Y145-Y132)/Y132,"")</f>
        <v>6.4965083518733577E-2</v>
      </c>
      <c r="AA145" s="8">
        <v>27.18</v>
      </c>
      <c r="AB145" s="18">
        <f>IF(ISNUMBER(AA145),(AA145-AA132)/AA132,"")</f>
        <v>-0.9612588728298983</v>
      </c>
      <c r="AC145" s="13">
        <f>IF(ISNUMBER(AA145),AC144+AA145,"")</f>
        <v>11443.109</v>
      </c>
      <c r="AD145" s="16">
        <f t="shared" si="47"/>
        <v>0.80698452953001165</v>
      </c>
      <c r="AE145" s="13">
        <f>IF(ISNUMBER(AA145),AA145+AA144+AA143+AA142+AA141+AA140+AA139+AA138+AA137+AA136+AA134+AA133,"")</f>
        <v>13307.258999999998</v>
      </c>
      <c r="AF145" s="16">
        <f>IF(ISNUMBER(AE145),(AE145-AE132)/AE132,"")</f>
        <v>0.67131898122738509</v>
      </c>
      <c r="AG145" s="8">
        <f>F145+O145+U145+AA145</f>
        <v>98261.65</v>
      </c>
      <c r="AH145" s="18">
        <f>IF(ISNUMBER(AG145),(AG145-AG132)/AG132,"")</f>
        <v>2.4183727776878462E-3</v>
      </c>
      <c r="AI145" s="13">
        <f t="shared" si="45"/>
        <v>978845.50772240094</v>
      </c>
      <c r="AJ145" s="16">
        <f>IF(ISNUMBER(AG145),(AI145-AI132)/AI132,"")</f>
        <v>-3.2461218209319624E-2</v>
      </c>
      <c r="AK145" s="13">
        <f>IF(ISNUMBER(AG145),AG145+AG144+AG143+AG142+AG141+AG140+AG139+AG138+AG137+AG136+AG134+AG133,"")</f>
        <v>1180665.2877224006</v>
      </c>
      <c r="AL145" s="16">
        <f>IF(ISNUMBER(AK145),(AK145-AK132)/AK132,"")</f>
        <v>-2.1845393841488748E-2</v>
      </c>
    </row>
    <row r="146" spans="2:45" ht="15">
      <c r="B146" s="19">
        <v>2017</v>
      </c>
      <c r="C146" s="19" t="s">
        <v>25</v>
      </c>
      <c r="D146" s="2">
        <v>24131.360000000001</v>
      </c>
      <c r="E146" s="2">
        <v>10.8</v>
      </c>
      <c r="F146" s="8">
        <f>IF((D146+E146)&gt;0,D146+E146,"")</f>
        <v>24142.16</v>
      </c>
      <c r="G146" s="18">
        <f>IF(ISNUMBER(F146),(F146-F133)/F133,"")</f>
        <v>-4.6875777255768969E-2</v>
      </c>
      <c r="H146" s="13">
        <f>IF(ISNUMBER(F146),F146+H145,"")</f>
        <v>290815.56617449661</v>
      </c>
      <c r="I146" s="16">
        <f>IF(ISNUMBER(H146),(H146-H133)/H133,"")</f>
        <v>-2.6007437466957137E-2</v>
      </c>
      <c r="J146" s="13">
        <f>IF(ISNUMBER(F146),F146+F145+F144+F143+F142+F141+F140+F139+F138+F137+F136+F134,"")</f>
        <v>316946.18617449666</v>
      </c>
      <c r="K146" s="16">
        <f>IF(ISNUMBER(J146),(J146-J133)/J133,"")</f>
        <v>-2.5264743059442658E-2</v>
      </c>
      <c r="L146" s="2">
        <v>55409.82</v>
      </c>
      <c r="M146" s="2">
        <v>6371.42</v>
      </c>
      <c r="N146" s="11"/>
      <c r="O146" s="8">
        <f>IF(L146+M146+N146&gt;0,L146+M146+N146,"")</f>
        <v>61781.24</v>
      </c>
      <c r="P146" s="18">
        <f>IF(ISNUMBER(O146),(O146-O133)/O133,"")</f>
        <v>-1.6049631639182514E-2</v>
      </c>
      <c r="Q146" s="13">
        <f>IF(ISNUMBER(O146),Q145+O146,"")</f>
        <v>700619.72204790416</v>
      </c>
      <c r="R146" s="16">
        <f>IF(ISNUMBER(O146),(Q146-Q133)/Q133,"")</f>
        <v>-4.9963371128244748E-2</v>
      </c>
      <c r="S146" s="13">
        <f>IF(ISNUMBER(O146),O146+O145+O144+O143+O142+O141+O140+O139+O138+O137+O136+O134,"")</f>
        <v>776488.77204790432</v>
      </c>
      <c r="T146" s="16">
        <f>IF(ISNUMBER(S146),(S146-S133)/S133,"")</f>
        <v>-3.5837534370099358E-2</v>
      </c>
      <c r="U146" s="8">
        <v>5585.9</v>
      </c>
      <c r="V146" s="18">
        <f>IF(ISNUMBER(U146),(U146-U133)/U133,"")</f>
        <v>0.1720359716154915</v>
      </c>
      <c r="W146" s="13">
        <f>IF(ISNUMBER(U146),W145+U146,"")</f>
        <v>67476.410499999998</v>
      </c>
      <c r="X146" s="16">
        <f>IF(ISNUMBER(U146),(W146-W133)/W133,"")</f>
        <v>8.4988138139779887E-2</v>
      </c>
      <c r="Y146" s="13">
        <f>IF(ISNUMBER(U146),U146+U145+U144+U143+U142+U141+U140+U139+U138+U137+U136+U134,"")</f>
        <v>72547.910499999998</v>
      </c>
      <c r="Z146" s="16">
        <f>IF(ISNUMBER(Y146),(Y146-Y133)/Y133,"")</f>
        <v>8.9652228488975319E-2</v>
      </c>
      <c r="AA146" s="8">
        <v>386.93</v>
      </c>
      <c r="AB146" s="18">
        <f>IF(ISNUMBER(AA146),(AA146-AA133)/AA133,"")</f>
        <v>-0.62350640252208767</v>
      </c>
      <c r="AC146" s="13">
        <f>IF(ISNUMBER(AA146),AC145+AA146,"")</f>
        <v>11830.039000000001</v>
      </c>
      <c r="AD146" s="16">
        <f t="shared" si="47"/>
        <v>0.60724835369672703</v>
      </c>
      <c r="AE146" s="13">
        <f>IF(ISNUMBER(AA146),AA146+AA145+AA144+AA143+AA142+AA141+AA140+AA139+AA138+AA137+AA136+AA134,"")</f>
        <v>12666.468999999999</v>
      </c>
      <c r="AF146" s="16">
        <f>IF(ISNUMBER(AE146),(AE146-AE133)/AE133,"")</f>
        <v>0.55795389901472203</v>
      </c>
      <c r="AG146" s="8">
        <f>F146+O146+U146+AA146</f>
        <v>91896.229999999981</v>
      </c>
      <c r="AH146" s="18">
        <f>IF(ISNUMBER(AG146),(AG146-AG133)/AG133,"")</f>
        <v>-2.1466331630252987E-2</v>
      </c>
      <c r="AI146" s="13">
        <f t="shared" si="45"/>
        <v>1070741.737722401</v>
      </c>
      <c r="AJ146" s="16">
        <f>IF(ISNUMBER(AG146),(AI146-AI133)/AI133,"")</f>
        <v>-3.1527286044093286E-2</v>
      </c>
      <c r="AK146" s="13">
        <f>IF(ISNUMBER(AG146),AG146+AG145+AG144+AG143+AG142+AG141+AG140+AG139+AG138+AG137+AG136+AG134,"")</f>
        <v>1178649.3377224009</v>
      </c>
      <c r="AL146" s="16">
        <f>IF(ISNUMBER(AK146),(AK146-AK133)/AK133,"")</f>
        <v>-2.2047133800523894E-2</v>
      </c>
    </row>
    <row r="147" spans="2:45" ht="15">
      <c r="B147" s="19">
        <v>2017</v>
      </c>
      <c r="C147" s="19" t="s">
        <v>26</v>
      </c>
      <c r="D147" s="2">
        <v>80812.62</v>
      </c>
      <c r="E147" s="2">
        <v>30.77</v>
      </c>
      <c r="F147" s="8">
        <f>IF((D147+E147)&gt;0,D147+E147,"")</f>
        <v>80843.39</v>
      </c>
      <c r="G147" s="18">
        <f>IF(ISNUMBER(F147),(F147-F134)/F134,"")</f>
        <v>2.0938182867455883</v>
      </c>
      <c r="H147" s="13">
        <f>IF(ISNUMBER(F147),F147+H146,"")</f>
        <v>371658.95617449662</v>
      </c>
      <c r="I147" s="16">
        <f>IF(ISNUMBER(H147),(H147-H134)/H134,"")</f>
        <v>0.14458202043560639</v>
      </c>
      <c r="J147" s="13">
        <f>IF(ISNUMBER(F147),F147+F146+F145+F144+F143+F142+F141+F140+F139+F138+F137+F136,"")</f>
        <v>371658.95617449668</v>
      </c>
      <c r="K147" s="16">
        <f>IF(ISNUMBER(J147),(J147-J134)/J134,"")</f>
        <v>0.14458202043560656</v>
      </c>
      <c r="L147" s="2">
        <v>56288.62</v>
      </c>
      <c r="M147" s="2">
        <v>4359.6499999999996</v>
      </c>
      <c r="N147" s="11"/>
      <c r="O147" s="8">
        <f>IF(L147+M147+N147&gt;0,L147+M147+N147,"")</f>
        <v>60648.270000000004</v>
      </c>
      <c r="P147" s="18">
        <f>IF(ISNUMBER(O147),(O147-O134)/O134,"")</f>
        <v>-0.20061909302937098</v>
      </c>
      <c r="Q147" s="13">
        <f>IF(ISNUMBER(O147),Q146+O147,"")</f>
        <v>761267.99204790418</v>
      </c>
      <c r="R147" s="16">
        <f>IF(ISNUMBER(O147),(Q147-Q134)/Q134,"")</f>
        <v>-6.4016750921933541E-2</v>
      </c>
      <c r="S147" s="13">
        <f>IF(ISNUMBER(O147),O147+O146+O145+O144+O143+O142+O141+O140+O139+O138+O137+O136,"")</f>
        <v>761267.99204790429</v>
      </c>
      <c r="T147" s="16">
        <f>IF(ISNUMBER(S147),(S147-S134)/S134,"")</f>
        <v>-6.4016750921933402E-2</v>
      </c>
      <c r="U147" s="8">
        <v>4701.0200000000004</v>
      </c>
      <c r="V147" s="18">
        <f>IF(ISNUMBER(U147),(U147-U134)/U134,"")</f>
        <v>-7.3051365473725635E-2</v>
      </c>
      <c r="W147" s="13">
        <f>IF(ISNUMBER(U147),W146+U147,"")</f>
        <v>72177.430500000002</v>
      </c>
      <c r="X147" s="16">
        <f>IF(ISNUMBER(U147),(W147-W134)/W134,"")</f>
        <v>7.307216273217651E-2</v>
      </c>
      <c r="Y147" s="13">
        <f>IF(ISNUMBER(U147),U147+U146+U145+U144+U143+U142+U141+U140+U139+U138+U137+U136,"")</f>
        <v>72177.430500000002</v>
      </c>
      <c r="Z147" s="16">
        <f>IF(ISNUMBER(Y147),(Y147-Y134)/Y134,"")</f>
        <v>7.307216273217651E-2</v>
      </c>
      <c r="AA147" s="8">
        <v>0.32</v>
      </c>
      <c r="AB147" s="18">
        <f>IF(ISNUMBER(AA147),(AA147-AA134)/AA134,"")</f>
        <v>-0.99961742166110723</v>
      </c>
      <c r="AC147" s="13">
        <f>IF(ISNUMBER(AA147),AC146+AA147,"")</f>
        <v>11830.359</v>
      </c>
      <c r="AD147" s="16">
        <f t="shared" si="47"/>
        <v>0.44327937771292902</v>
      </c>
      <c r="AE147" s="13">
        <f>IF(ISNUMBER(AA147),AA147+AA146+AA145+AA144+AA143+AA142+AA141+AA140+AA139+AA138+AA137+AA136,"")</f>
        <v>11830.358999999999</v>
      </c>
      <c r="AF147" s="16">
        <f>IF(ISNUMBER(AE147),(AE147-AE134)/AE134,"")</f>
        <v>0.4432793777129288</v>
      </c>
      <c r="AG147" s="8">
        <f>F147+O147+U147+AA147</f>
        <v>146193</v>
      </c>
      <c r="AH147" s="18">
        <f>IF(ISNUMBER(AG147),(AG147-AG134)/AG134,"")</f>
        <v>0.3547979938391736</v>
      </c>
      <c r="AI147" s="13">
        <f t="shared" si="45"/>
        <v>1216934.737722401</v>
      </c>
      <c r="AJ147" s="16">
        <f>IF(ISNUMBER(AG147),(AI147-AI134)/AI134,"")</f>
        <v>2.8256046086641839E-3</v>
      </c>
      <c r="AK147" s="13">
        <f>IF(ISNUMBER(AG147),AG147+AG146+AG145+AG144+AG143+AG142+AG141+AG140+AG139+AG138+AG137+AG136,"")</f>
        <v>1216934.737722401</v>
      </c>
      <c r="AL147" s="16">
        <f>IF(ISNUMBER(AK147),(AK147-AK134)/AK134,"")</f>
        <v>2.8256046086641839E-3</v>
      </c>
    </row>
    <row r="148" spans="2:45">
      <c r="B148" s="20">
        <v>2017</v>
      </c>
      <c r="C148" s="20" t="s">
        <v>2</v>
      </c>
      <c r="D148" s="25">
        <f>SUM(D136:D147)</f>
        <v>371429.26899999997</v>
      </c>
      <c r="E148" s="25">
        <f>SUM(E136:E147)</f>
        <v>229.6871744966443</v>
      </c>
      <c r="F148" s="25">
        <f>SUM(F136:F147)</f>
        <v>371658.95617449662</v>
      </c>
      <c r="G148" s="23"/>
      <c r="H148" s="26"/>
      <c r="I148" s="26"/>
      <c r="J148" s="26"/>
      <c r="K148" s="26"/>
      <c r="L148" s="25">
        <f>SUM(L136:L147)</f>
        <v>670939.6590359282</v>
      </c>
      <c r="M148" s="25">
        <f>SUM(M136:M147)</f>
        <v>90328.333011976036</v>
      </c>
      <c r="N148" s="25">
        <f>SUM(N136:N147)</f>
        <v>0</v>
      </c>
      <c r="O148" s="25">
        <f>SUM(O136:O147)</f>
        <v>761267.99204790418</v>
      </c>
      <c r="P148" s="23"/>
      <c r="Q148" s="26"/>
      <c r="R148" s="26"/>
      <c r="S148" s="26"/>
      <c r="T148" s="26"/>
      <c r="U148" s="25">
        <f>SUM(U136:U147)</f>
        <v>72177.430500000002</v>
      </c>
      <c r="V148" s="23"/>
      <c r="W148" s="26"/>
      <c r="X148" s="26"/>
      <c r="Y148" s="26"/>
      <c r="Z148" s="26"/>
      <c r="AA148" s="25">
        <f>SUM(AA136:AA147)</f>
        <v>11830.359</v>
      </c>
      <c r="AB148" s="23"/>
      <c r="AC148" s="26"/>
      <c r="AD148" s="26"/>
      <c r="AE148" s="26"/>
      <c r="AF148" s="26"/>
      <c r="AG148" s="25">
        <f>SUM(AG136:AG147)</f>
        <v>1216934.737722401</v>
      </c>
      <c r="AH148" s="23"/>
      <c r="AI148" s="26"/>
      <c r="AJ148" s="26"/>
      <c r="AK148" s="26"/>
      <c r="AL148" s="26"/>
    </row>
    <row r="149" spans="2:45" ht="15">
      <c r="B149" s="19">
        <v>2018</v>
      </c>
      <c r="C149" s="19" t="s">
        <v>15</v>
      </c>
      <c r="D149" s="11">
        <v>3713.39</v>
      </c>
      <c r="E149" s="2">
        <v>9.74</v>
      </c>
      <c r="F149" s="8">
        <f t="shared" ref="F149:F156" si="48">IF((D149+E149)&gt;0,D149+E149,"")</f>
        <v>3723.1299999999997</v>
      </c>
      <c r="G149" s="18">
        <f>IF(ISNUMBER(F149),(F149-F136)/F136,"")</f>
        <v>-0.91316464742066261</v>
      </c>
      <c r="H149" s="13">
        <f>IF(ISNUMBER(F149),F149+H148,"")</f>
        <v>3723.1299999999997</v>
      </c>
      <c r="I149" s="16">
        <f t="shared" ref="I149:I155" si="49">IF(ISNUMBER(H149),(H149-H136)/H136,"")</f>
        <v>-0.91316464742066261</v>
      </c>
      <c r="J149" s="13">
        <f>IF(ISNUMBER(F149),F149+F147+F146+F145+F144+F143+F142+F141+F140+F139+F138+F137,"")</f>
        <v>332506.34617449669</v>
      </c>
      <c r="K149" s="16">
        <f t="shared" ref="K149:K155" si="50">IF(ISNUMBER(J149),(J149-J136)/J136,"")</f>
        <v>4.473207433191617E-3</v>
      </c>
      <c r="L149" s="2">
        <v>56790.37</v>
      </c>
      <c r="M149" s="2">
        <v>4371.84</v>
      </c>
      <c r="N149" s="11"/>
      <c r="O149" s="8">
        <f t="shared" ref="O149:O155" si="51">IF(L149+M149+N149&gt;0,L149+M149+N149,"")</f>
        <v>61162.210000000006</v>
      </c>
      <c r="P149" s="18">
        <f t="shared" ref="P149:P155" si="52">IF(ISNUMBER(O149),(O149-O136)/O136,"")</f>
        <v>-0.63867478071228712</v>
      </c>
      <c r="Q149" s="13">
        <f t="shared" ref="Q149:Q155" si="53">IF(ISNUMBER(O149),Q148+O149,"")</f>
        <v>61162.210000000006</v>
      </c>
      <c r="R149" s="16">
        <f t="shared" ref="R149:R155" si="54">IF(ISNUMBER(O149),(Q149-Q136)/Q136,"")</f>
        <v>-0.63867478071228712</v>
      </c>
      <c r="S149" s="13">
        <f>IF(ISNUMBER(O149),O149+O147+O146+O145+O144+O143+O142+O141+O140+O139+O138+O137,"")</f>
        <v>653158.29204790422</v>
      </c>
      <c r="T149" s="16">
        <f t="shared" ref="T149:T151" si="55">IF(ISNUMBER(S149),(S149-S136)/S136,"")</f>
        <v>-0.1932147995891404</v>
      </c>
      <c r="U149" s="8">
        <v>6311.33</v>
      </c>
      <c r="V149" s="18">
        <f t="shared" ref="V149:V155" si="56">IF(ISNUMBER(U149),(U149-U136)/U136,"")</f>
        <v>0.36937881056217325</v>
      </c>
      <c r="W149" s="13">
        <f t="shared" ref="W149:W155" si="57">IF(ISNUMBER(U149),W148+U149,"")</f>
        <v>6311.33</v>
      </c>
      <c r="X149" s="16">
        <f t="shared" ref="X149:X155" si="58">IF(ISNUMBER(U149),(W149-W136)/W136,"")</f>
        <v>0.36937881056217325</v>
      </c>
      <c r="Y149" s="13">
        <f>IF(ISNUMBER(U149),U149+U147+U146+U145+U144+U143+U142+U141+U140+U139+U138+U137,"")</f>
        <v>73879.86050000001</v>
      </c>
      <c r="Z149" s="16">
        <f t="shared" ref="Z149:Z155" si="59">IF(ISNUMBER(Y149),(Y149-Y136)/Y136,"")</f>
        <v>8.1855061313534053E-2</v>
      </c>
      <c r="AA149" s="8">
        <v>26.53</v>
      </c>
      <c r="AB149" s="18">
        <f t="shared" ref="AB149:AB155" si="60">IF(ISNUMBER(AA149),(AA149-AA136)/AA136,"")</f>
        <v>-0.9778763644854358</v>
      </c>
      <c r="AC149" s="13">
        <f t="shared" ref="AC149:AC155" si="61">IF(ISNUMBER(AA149),AC148+AA149,"")</f>
        <v>26.53</v>
      </c>
      <c r="AD149" s="16">
        <f t="shared" ref="AD149:AD160" si="62">IF(ISNUMBER(AA149),(AC149-AC136)/AC136,"")</f>
        <v>-0.9778763644854358</v>
      </c>
      <c r="AE149" s="13">
        <f>IF(ISNUMBER(AA149),AA149+AA147+AA146+AA145+AA144+AA143+AA142+AA141+AA140+AA139+AA138+AA137,"")</f>
        <v>10657.718999999999</v>
      </c>
      <c r="AF149" s="16">
        <f t="shared" ref="AF149:AF155" si="63">IF(ISNUMBER(AE149),(AE149-AE136)/AE136,"")</f>
        <v>0.51110945694755772</v>
      </c>
      <c r="AG149" s="8">
        <f t="shared" ref="AG149:AG156" si="64">F149+O149+U149+AA149</f>
        <v>71223.199999999997</v>
      </c>
      <c r="AH149" s="18">
        <f>IF(ISNUMBER(AG149),(AG149-AG136)/AG136,"")</f>
        <v>-0.673221698425717</v>
      </c>
      <c r="AI149" s="13">
        <f>IF(ISNUMBER(AG149),AG149,"")</f>
        <v>71223.199999999997</v>
      </c>
      <c r="AJ149" s="16">
        <f>IF(ISNUMBER(AG149),(AI149-AI136)/AI136,"")</f>
        <v>-0.673221698425717</v>
      </c>
      <c r="AK149" s="13">
        <f>IF(ISNUMBER(AG149),AG149+AG147+AG146+AG145+AG144+AG143+AG142+AG141+AG140+AG139+AG138+AG137,"")</f>
        <v>1070202.217722401</v>
      </c>
      <c r="AL149" s="16">
        <f t="shared" ref="AL149:AL155" si="65">IF(ISNUMBER(AK149),(AK149-AK136)/AK136,"")</f>
        <v>-0.11986322255236923</v>
      </c>
      <c r="AO149" s="56"/>
      <c r="AP149" s="56"/>
      <c r="AQ149" s="57"/>
      <c r="AR149" s="57"/>
      <c r="AS149" s="57"/>
    </row>
    <row r="150" spans="2:45" ht="15">
      <c r="B150" s="19">
        <v>2018</v>
      </c>
      <c r="C150" s="19" t="s">
        <v>16</v>
      </c>
      <c r="D150" s="11">
        <v>10490.63</v>
      </c>
      <c r="E150" s="2">
        <v>11.15</v>
      </c>
      <c r="F150" s="8">
        <f t="shared" si="48"/>
        <v>10501.779999999999</v>
      </c>
      <c r="G150" s="18">
        <f t="shared" ref="G150:G155" si="66">IF(ISNUMBER(F150),(F150-F137)/F137,"")</f>
        <v>-0.13409020261328511</v>
      </c>
      <c r="H150" s="13">
        <f t="shared" ref="H150:H160" si="67">IF(ISNUMBER(F150),F150+H149,"")</f>
        <v>14224.909999999998</v>
      </c>
      <c r="I150" s="16">
        <f t="shared" si="49"/>
        <v>-0.74138299974710831</v>
      </c>
      <c r="J150" s="13">
        <f>IF(ISNUMBER(F150),F150+F149+F147+F146+F145+F144+F143+F142+F141+F140+F139+F138,"")</f>
        <v>330880.09617449669</v>
      </c>
      <c r="K150" s="16">
        <f t="shared" si="50"/>
        <v>1.660766825299587E-2</v>
      </c>
      <c r="L150" s="2">
        <v>63180.02</v>
      </c>
      <c r="M150" s="2">
        <v>3877.19</v>
      </c>
      <c r="N150" s="11"/>
      <c r="O150" s="8">
        <f t="shared" si="51"/>
        <v>67057.209999999992</v>
      </c>
      <c r="P150" s="18">
        <f t="shared" si="52"/>
        <v>4.6265536386588657</v>
      </c>
      <c r="Q150" s="13">
        <f t="shared" si="53"/>
        <v>128219.42</v>
      </c>
      <c r="R150" s="16">
        <f t="shared" si="54"/>
        <v>-0.29234786265680368</v>
      </c>
      <c r="S150" s="13">
        <f>IF(ISNUMBER(O150),O150+O149+O147+O146+O145+O144+O143+O142+O141+O140+O139+O138,"")</f>
        <v>708297.51204790419</v>
      </c>
      <c r="T150" s="16">
        <f t="shared" si="55"/>
        <v>-0.11909275706279554</v>
      </c>
      <c r="U150" s="8">
        <v>6142.09</v>
      </c>
      <c r="V150" s="18">
        <f t="shared" si="56"/>
        <v>0.37631394376959293</v>
      </c>
      <c r="W150" s="13">
        <f t="shared" si="57"/>
        <v>12453.42</v>
      </c>
      <c r="X150" s="16">
        <f t="shared" si="58"/>
        <v>0.3727904969459665</v>
      </c>
      <c r="Y150" s="13">
        <f>IF(ISNUMBER(U150),U150+U149+U147+U146+U145+U144+U143+U142+U141+U140+U139+U138,"")</f>
        <v>75559.2405</v>
      </c>
      <c r="Z150" s="16">
        <f t="shared" si="59"/>
        <v>9.2167529139817114E-2</v>
      </c>
      <c r="AA150" s="8">
        <v>0</v>
      </c>
      <c r="AB150" s="18">
        <f t="shared" si="60"/>
        <v>-1</v>
      </c>
      <c r="AC150" s="13">
        <f t="shared" si="61"/>
        <v>26.53</v>
      </c>
      <c r="AD150" s="16">
        <f t="shared" si="62"/>
        <v>-0.98835029047428757</v>
      </c>
      <c r="AE150" s="13">
        <f>IF(ISNUMBER(AA150),AA150+AA149+AA147+AA146+AA145+AA144+AA143+AA142+AA141+AA140+AA139+AA138,"")</f>
        <v>9579.5789999999997</v>
      </c>
      <c r="AF150" s="16">
        <f t="shared" si="63"/>
        <v>0.23972830897768391</v>
      </c>
      <c r="AG150" s="8">
        <f t="shared" si="64"/>
        <v>83701.079999999987</v>
      </c>
      <c r="AH150" s="18">
        <f t="shared" ref="AH150:AH155" si="68">IF(ISNUMBER(AG150),(AG150-AG137)/AG137,"")</f>
        <v>1.8289940774404321</v>
      </c>
      <c r="AI150" s="13">
        <f t="shared" ref="AI150:AI160" si="69">IF(ISNUMBER(AG150),AI149+AG150,"")</f>
        <v>154924.27999999997</v>
      </c>
      <c r="AJ150" s="16">
        <f t="shared" ref="AJ150:AJ155" si="70">IF(ISNUMBER(AG150),(AI150-AI137)/AI137,"")</f>
        <v>-0.37415100973129523</v>
      </c>
      <c r="AK150" s="13">
        <f>IF(ISNUMBER(AG150),AG150+AG149+AG147+AG146+AG145+AG144+AG143+AG142+AG141+AG140+AG139+AG138,"")</f>
        <v>1124316.4277224008</v>
      </c>
      <c r="AL150" s="16">
        <f t="shared" si="65"/>
        <v>-6.8070455163056515E-2</v>
      </c>
      <c r="AO150" s="56"/>
      <c r="AP150" s="56"/>
      <c r="AQ150" s="57"/>
      <c r="AR150" s="57"/>
      <c r="AS150" s="57"/>
    </row>
    <row r="151" spans="2:45" ht="15.75">
      <c r="B151" s="19">
        <v>2018</v>
      </c>
      <c r="C151" s="19" t="s">
        <v>17</v>
      </c>
      <c r="D151" s="11">
        <v>12647.03</v>
      </c>
      <c r="E151" s="2">
        <v>3.48</v>
      </c>
      <c r="F151" s="8">
        <f t="shared" si="48"/>
        <v>12650.51</v>
      </c>
      <c r="G151" s="18">
        <f t="shared" si="66"/>
        <v>-0.23802161040200112</v>
      </c>
      <c r="H151" s="13">
        <f t="shared" si="67"/>
        <v>26875.42</v>
      </c>
      <c r="I151" s="16">
        <f t="shared" si="49"/>
        <v>-0.62467621410284835</v>
      </c>
      <c r="J151" s="13">
        <f>IF(ISNUMBER(F151),F151+F150+F149+F147+F146+F145+F144+F143+F142+F141+F140+F139,"")</f>
        <v>326928.41617449664</v>
      </c>
      <c r="K151" s="16">
        <f t="shared" si="50"/>
        <v>2.0455454309782725E-2</v>
      </c>
      <c r="L151" s="2">
        <v>59036.67</v>
      </c>
      <c r="M151" s="2">
        <v>3991.53</v>
      </c>
      <c r="N151" s="11"/>
      <c r="O151" s="8">
        <f t="shared" si="51"/>
        <v>63028.2</v>
      </c>
      <c r="P151" s="18">
        <f t="shared" si="52"/>
        <v>1.8120478476712603</v>
      </c>
      <c r="Q151" s="13">
        <f t="shared" si="53"/>
        <v>191247.62</v>
      </c>
      <c r="R151" s="16">
        <f t="shared" si="54"/>
        <v>-6.0686128575472162E-2</v>
      </c>
      <c r="S151" s="13">
        <f>IF(ISNUMBER(O151),O151+O150+O149+O147+O146+O145+O144+O143+O142+O141+O140+O139,"")</f>
        <v>748912.08204790414</v>
      </c>
      <c r="T151" s="16">
        <f t="shared" si="55"/>
        <v>-5.5061468467435155E-2</v>
      </c>
      <c r="U151" s="8">
        <v>7389.02</v>
      </c>
      <c r="V151" s="18">
        <f t="shared" si="56"/>
        <v>0.32374402310320316</v>
      </c>
      <c r="W151" s="13">
        <f t="shared" si="57"/>
        <v>19842.440000000002</v>
      </c>
      <c r="X151" s="16">
        <f t="shared" si="58"/>
        <v>0.35410740900479898</v>
      </c>
      <c r="Y151" s="13">
        <f>IF(ISNUMBER(U151),U151+U150+U149+U147+U146+U145+U144+U143+U142+U141+U140+U139,"")</f>
        <v>77366.3505</v>
      </c>
      <c r="Z151" s="16">
        <f t="shared" si="59"/>
        <v>9.4760939034207417E-2</v>
      </c>
      <c r="AA151" s="4">
        <v>0</v>
      </c>
      <c r="AB151" s="18">
        <f t="shared" si="60"/>
        <v>-1</v>
      </c>
      <c r="AC151" s="13">
        <f t="shared" si="61"/>
        <v>26.53</v>
      </c>
      <c r="AD151" s="16">
        <f t="shared" si="62"/>
        <v>-0.99123256344246635</v>
      </c>
      <c r="AE151" s="13">
        <f>IF(ISNUMBER(AA151),AA151+AA150+AA149+AA147+AA146+AA145+AA144+AA143+AA142+AA141+AA140+AA139,"")</f>
        <v>8830.9189999999999</v>
      </c>
      <c r="AF151" s="16">
        <f t="shared" si="63"/>
        <v>0.11870023853831625</v>
      </c>
      <c r="AG151" s="8">
        <f t="shared" si="64"/>
        <v>83067.73</v>
      </c>
      <c r="AH151" s="18">
        <f t="shared" si="68"/>
        <v>0.83184879766614273</v>
      </c>
      <c r="AI151" s="13">
        <f t="shared" si="69"/>
        <v>237992.00999999995</v>
      </c>
      <c r="AJ151" s="16">
        <f t="shared" si="70"/>
        <v>-0.18743269207329014</v>
      </c>
      <c r="AK151" s="13">
        <f>IF(ISNUMBER(AG151),AG151+AG150+AG149+AG147+AG146+AG145+AG144+AG143+AG142+AG141+AG140+AG139,"")</f>
        <v>1162037.7677224011</v>
      </c>
      <c r="AL151" s="16">
        <f t="shared" si="65"/>
        <v>-2.4718538073409901E-2</v>
      </c>
      <c r="AO151" s="56"/>
      <c r="AP151" s="56"/>
      <c r="AQ151" s="58"/>
      <c r="AR151" s="58"/>
      <c r="AS151" s="58"/>
    </row>
    <row r="152" spans="2:45" ht="15">
      <c r="B152" s="19">
        <v>2018</v>
      </c>
      <c r="C152" s="19" t="s">
        <v>18</v>
      </c>
      <c r="D152" s="11">
        <v>12166.3</v>
      </c>
      <c r="E152" s="2">
        <v>18.61</v>
      </c>
      <c r="F152" s="8">
        <f t="shared" si="48"/>
        <v>12184.91</v>
      </c>
      <c r="G152" s="18">
        <f t="shared" si="66"/>
        <v>-0.46677108140586177</v>
      </c>
      <c r="H152" s="13">
        <f t="shared" si="67"/>
        <v>39060.33</v>
      </c>
      <c r="I152" s="16">
        <f t="shared" si="49"/>
        <v>-0.58647562270041198</v>
      </c>
      <c r="J152" s="13">
        <f>IF(ISNUMBER(F152),F152+F151+F150+F149+F147+F146+F145+F144+F143+F142+F141+F140,"")</f>
        <v>316262.14617449668</v>
      </c>
      <c r="K152" s="16">
        <f t="shared" si="50"/>
        <v>-9.9800627049169907E-3</v>
      </c>
      <c r="L152" s="2">
        <v>80972.3</v>
      </c>
      <c r="M152" s="2">
        <v>12046.68</v>
      </c>
      <c r="N152" s="11"/>
      <c r="O152" s="8">
        <f t="shared" si="51"/>
        <v>93018.98000000001</v>
      </c>
      <c r="P152" s="18">
        <f t="shared" si="52"/>
        <v>1.7733083289605502</v>
      </c>
      <c r="Q152" s="13">
        <f t="shared" si="53"/>
        <v>284266.59999999998</v>
      </c>
      <c r="R152" s="16">
        <f t="shared" si="54"/>
        <v>0.19870713333099718</v>
      </c>
      <c r="S152" s="13">
        <f>IF(ISNUMBER(O152),O152+O151+O150+O149+O147+O146+O145+O144+O143+O142+O141+O140,"")</f>
        <v>808390.26204790396</v>
      </c>
      <c r="T152" s="16">
        <f>IF(ISNUMBER(S152),(S152-S139)/S139,"")</f>
        <v>4.4760031145576473E-2</v>
      </c>
      <c r="U152" s="8">
        <v>8289.9500000000007</v>
      </c>
      <c r="V152" s="18">
        <f t="shared" si="56"/>
        <v>0.41669557608931579</v>
      </c>
      <c r="W152" s="13">
        <f t="shared" si="57"/>
        <v>28132.390000000003</v>
      </c>
      <c r="X152" s="16">
        <f t="shared" si="58"/>
        <v>0.37196838059549009</v>
      </c>
      <c r="Y152" s="13">
        <f>IF(ISNUMBER(U152),U152+U151+U150+U149+U147+U146+U145+U144+U143+U142+U141+U140,"")</f>
        <v>79804.690500000026</v>
      </c>
      <c r="Z152" s="16">
        <f t="shared" si="59"/>
        <v>0.11640543195845908</v>
      </c>
      <c r="AA152" s="8">
        <v>0</v>
      </c>
      <c r="AB152" s="18">
        <f t="shared" si="60"/>
        <v>-1</v>
      </c>
      <c r="AC152" s="13">
        <f t="shared" si="61"/>
        <v>26.53</v>
      </c>
      <c r="AD152" s="16">
        <f t="shared" si="62"/>
        <v>-0.99478803428542251</v>
      </c>
      <c r="AE152" s="13">
        <f>IF(ISNUMBER(AA152),AA152+AA151+AA150+AA149+AA147+AA146+AA145+AA144+AA143+AA142+AA141+AA140,"")</f>
        <v>6766.6790000000001</v>
      </c>
      <c r="AF152" s="16">
        <f t="shared" si="63"/>
        <v>-0.26260062486310004</v>
      </c>
      <c r="AG152" s="8">
        <f>F152+O152+U152+AA152</f>
        <v>113493.84000000001</v>
      </c>
      <c r="AH152" s="18">
        <f t="shared" si="68"/>
        <v>0.76485258482520746</v>
      </c>
      <c r="AI152" s="13">
        <f t="shared" si="69"/>
        <v>351485.85</v>
      </c>
      <c r="AJ152" s="16">
        <f t="shared" si="70"/>
        <v>-1.5988272683622289E-2</v>
      </c>
      <c r="AK152" s="13">
        <f>IF(ISNUMBER(AG152),AG152+AG151+AG150+AG149+AG147+AG146+AG145+AG144+AG143+AG142+AG141+AG140,"")</f>
        <v>1211223.7777224011</v>
      </c>
      <c r="AL152" s="16">
        <f t="shared" si="65"/>
        <v>3.1823530258679816E-2</v>
      </c>
      <c r="AO152" s="56"/>
      <c r="AP152" s="56"/>
      <c r="AQ152" s="57"/>
      <c r="AR152" s="57"/>
      <c r="AS152" s="57"/>
    </row>
    <row r="153" spans="2:45" ht="15">
      <c r="B153" s="19">
        <v>2018</v>
      </c>
      <c r="C153" s="19" t="s">
        <v>19</v>
      </c>
      <c r="D153" s="11">
        <v>26252.06</v>
      </c>
      <c r="E153" s="2">
        <v>55.26</v>
      </c>
      <c r="F153" s="8">
        <f t="shared" si="48"/>
        <v>26307.32</v>
      </c>
      <c r="G153" s="18">
        <f t="shared" si="66"/>
        <v>-9.1153685641874635E-2</v>
      </c>
      <c r="H153" s="13">
        <f t="shared" si="67"/>
        <v>65367.65</v>
      </c>
      <c r="I153" s="16">
        <f t="shared" si="49"/>
        <v>-0.47029115504341945</v>
      </c>
      <c r="J153" s="13">
        <f>IF(ISNUMBER(F153),F153+F152+F151+F150+F149+F147+F146+F145+F144+F143+F142+F141,"")</f>
        <v>313623.6261744966</v>
      </c>
      <c r="K153" s="16">
        <f t="shared" si="50"/>
        <v>-1.7971655603877926E-2</v>
      </c>
      <c r="L153" s="2">
        <v>42781.66</v>
      </c>
      <c r="M153" s="2">
        <v>7838.87</v>
      </c>
      <c r="N153" s="11"/>
      <c r="O153" s="8">
        <f t="shared" si="51"/>
        <v>50620.530000000006</v>
      </c>
      <c r="P153" s="18">
        <f t="shared" si="52"/>
        <v>-0.2487105621699599</v>
      </c>
      <c r="Q153" s="13">
        <f t="shared" si="53"/>
        <v>334887.13</v>
      </c>
      <c r="R153" s="16">
        <f t="shared" si="54"/>
        <v>9.9712162512245114E-2</v>
      </c>
      <c r="S153" s="13">
        <f>IF(ISNUMBER(O153),O153+O152+O151+O150+O149+O147+O146+O145+O144+O143+O142+O141,"")</f>
        <v>791632.59204790415</v>
      </c>
      <c r="T153" s="16">
        <f t="shared" ref="T153:T155" si="71">IF(ISNUMBER(S153),(S153-S140)/S140,"")</f>
        <v>9.5873590581793105E-3</v>
      </c>
      <c r="U153" s="8">
        <v>8369.56</v>
      </c>
      <c r="V153" s="18">
        <f t="shared" si="56"/>
        <v>0.21695509679445601</v>
      </c>
      <c r="W153" s="13">
        <f t="shared" si="57"/>
        <v>36501.950000000004</v>
      </c>
      <c r="X153" s="16">
        <f t="shared" si="58"/>
        <v>0.3330349685694452</v>
      </c>
      <c r="Y153" s="13">
        <f>IF(ISNUMBER(U153),U153+U152+U151+U150+U149+U147+U146+U145+U144+U143+U142+U141,"")</f>
        <v>81296.790500000017</v>
      </c>
      <c r="Z153" s="16">
        <f t="shared" si="59"/>
        <v>0.13080180212134596</v>
      </c>
      <c r="AA153" s="8">
        <v>0</v>
      </c>
      <c r="AB153" s="18">
        <f t="shared" si="60"/>
        <v>-1</v>
      </c>
      <c r="AC153" s="13">
        <f t="shared" si="61"/>
        <v>26.53</v>
      </c>
      <c r="AD153" s="16">
        <f t="shared" si="62"/>
        <v>-0.99651655783918924</v>
      </c>
      <c r="AE153" s="13">
        <f>IF(ISNUMBER(AA153),AA153+AA152+AA151+AA150+AA149+AA147+AA146+AA145+AA144+AA143+AA142+AA141,"")</f>
        <v>4240.8589999999995</v>
      </c>
      <c r="AF153" s="16">
        <f t="shared" si="63"/>
        <v>-0.62857054022405623</v>
      </c>
      <c r="AG153" s="8">
        <f t="shared" si="64"/>
        <v>85297.41</v>
      </c>
      <c r="AH153" s="18">
        <f t="shared" si="68"/>
        <v>-0.19323208041213946</v>
      </c>
      <c r="AI153" s="13">
        <f t="shared" si="69"/>
        <v>436783.26</v>
      </c>
      <c r="AJ153" s="16">
        <f t="shared" si="70"/>
        <v>-5.6469015775868055E-2</v>
      </c>
      <c r="AK153" s="13">
        <f>IF(ISNUMBER(AG153),AG153+AG152+AG151+AG150+AG149+AG147+AG146+AG145+AG144+AG143+AG142+AG141,"")</f>
        <v>1190793.8677224009</v>
      </c>
      <c r="AL153" s="16">
        <f t="shared" si="65"/>
        <v>3.3746843761588612E-3</v>
      </c>
      <c r="AO153" s="56"/>
      <c r="AP153" s="56"/>
      <c r="AQ153" s="57"/>
      <c r="AR153" s="57"/>
      <c r="AS153" s="57"/>
    </row>
    <row r="154" spans="2:45" ht="15">
      <c r="B154" s="19">
        <v>2018</v>
      </c>
      <c r="C154" s="19" t="s">
        <v>20</v>
      </c>
      <c r="D154" s="11">
        <v>24052.02</v>
      </c>
      <c r="E154" s="2">
        <v>31.9</v>
      </c>
      <c r="F154" s="8">
        <f t="shared" si="48"/>
        <v>24083.920000000002</v>
      </c>
      <c r="G154" s="18">
        <f t="shared" si="66"/>
        <v>-0.21283703508809201</v>
      </c>
      <c r="H154" s="13">
        <f t="shared" si="67"/>
        <v>89451.57</v>
      </c>
      <c r="I154" s="16">
        <f t="shared" si="49"/>
        <v>-0.41914123633276945</v>
      </c>
      <c r="J154" s="13">
        <f>IF(ISNUMBER(F154),F154+F153+F152+F151+F150+F149+F147+F146+F145+F144+F143+F142,"")</f>
        <v>307111.69617449667</v>
      </c>
      <c r="K154" s="16">
        <f t="shared" si="50"/>
        <v>-4.1648608132661802E-2</v>
      </c>
      <c r="L154" s="2">
        <v>61483.98</v>
      </c>
      <c r="M154" s="2">
        <v>6338.07</v>
      </c>
      <c r="N154" s="11"/>
      <c r="O154" s="8">
        <f t="shared" si="51"/>
        <v>67822.05</v>
      </c>
      <c r="P154" s="18">
        <f t="shared" si="52"/>
        <v>1.7044045283634488E-2</v>
      </c>
      <c r="Q154" s="13">
        <f t="shared" si="53"/>
        <v>402709.18</v>
      </c>
      <c r="R154" s="16">
        <f t="shared" si="54"/>
        <v>8.4861292991026419E-2</v>
      </c>
      <c r="S154" s="13">
        <f>IF(ISNUMBER(O154),O154+O153+O152+O151+O150+O149+O147+O146+O145+O144+O143+O142,"")</f>
        <v>792769.18204790412</v>
      </c>
      <c r="T154" s="16">
        <f t="shared" si="71"/>
        <v>-2.0866589409660567E-3</v>
      </c>
      <c r="U154" s="8">
        <v>10837.59</v>
      </c>
      <c r="V154" s="18">
        <f t="shared" si="56"/>
        <v>0.4924808509583472</v>
      </c>
      <c r="W154" s="13">
        <f t="shared" si="57"/>
        <v>47339.540000000008</v>
      </c>
      <c r="X154" s="16">
        <f t="shared" si="58"/>
        <v>0.36645513443145372</v>
      </c>
      <c r="Y154" s="13">
        <f>IF(ISNUMBER(U154),U154+U153+U152+U151+U150+U149+U147+U146+U145+U144+U143+U142,"")</f>
        <v>84872.920500000007</v>
      </c>
      <c r="Z154" s="16">
        <f t="shared" si="59"/>
        <v>0.17191370775656747</v>
      </c>
      <c r="AA154" s="8">
        <v>0</v>
      </c>
      <c r="AB154" s="18">
        <f t="shared" si="60"/>
        <v>-1</v>
      </c>
      <c r="AC154" s="13">
        <f t="shared" si="61"/>
        <v>26.53</v>
      </c>
      <c r="AD154" s="16">
        <f t="shared" si="62"/>
        <v>-0.99766399577353171</v>
      </c>
      <c r="AE154" s="13">
        <f>IF(ISNUMBER(AA154),AA154+AA153+AA152+AA151+AA150+AA149+AA147+AA146+AA145+AA144+AA143+AA142,"")</f>
        <v>499.88900000000001</v>
      </c>
      <c r="AF154" s="16">
        <f t="shared" si="63"/>
        <v>-0.96671119478075462</v>
      </c>
      <c r="AG154" s="8">
        <f t="shared" si="64"/>
        <v>102743.56</v>
      </c>
      <c r="AH154" s="18">
        <f t="shared" si="68"/>
        <v>-5.1163544960674809E-2</v>
      </c>
      <c r="AI154" s="13">
        <f t="shared" si="69"/>
        <v>539526.82000000007</v>
      </c>
      <c r="AJ154" s="16">
        <f t="shared" si="70"/>
        <v>-5.5463258935840518E-2</v>
      </c>
      <c r="AK154" s="13">
        <f>IF(ISNUMBER(AG154),AG154+AG153+AG152+AG151+AG150+AG149+AG147+AG146+AG145+AG144+AG143+AG142,"")</f>
        <v>1185253.6877224008</v>
      </c>
      <c r="AL154" s="16">
        <f t="shared" si="65"/>
        <v>-1.4198132856400942E-2</v>
      </c>
      <c r="AO154" s="56"/>
      <c r="AP154" s="56"/>
      <c r="AQ154" s="57"/>
      <c r="AR154" s="57"/>
      <c r="AS154" s="57"/>
    </row>
    <row r="155" spans="2:45" ht="15">
      <c r="B155" s="19">
        <v>2018</v>
      </c>
      <c r="C155" s="19" t="s">
        <v>21</v>
      </c>
      <c r="D155" s="11">
        <v>27261.97</v>
      </c>
      <c r="E155" s="2">
        <v>21.9</v>
      </c>
      <c r="F155" s="8">
        <f t="shared" si="48"/>
        <v>27283.870000000003</v>
      </c>
      <c r="G155" s="18">
        <f t="shared" si="66"/>
        <v>-8.8405751584371903E-2</v>
      </c>
      <c r="H155" s="13">
        <f t="shared" si="67"/>
        <v>116735.44</v>
      </c>
      <c r="I155" s="16">
        <f t="shared" si="49"/>
        <v>-0.36532221974964529</v>
      </c>
      <c r="J155" s="13">
        <f>IF(ISNUMBER(F155),F155+F154+F153+F152+F151+F150+F149+F147+F146+F145+F144+F143,"")</f>
        <v>304465.72617449664</v>
      </c>
      <c r="K155" s="16">
        <f t="shared" si="50"/>
        <v>-4.9118878472030655E-2</v>
      </c>
      <c r="L155" s="2">
        <v>57031.74</v>
      </c>
      <c r="M155" s="2">
        <v>9816.5499999999993</v>
      </c>
      <c r="N155" s="11"/>
      <c r="O155" s="8">
        <f t="shared" si="51"/>
        <v>66848.289999999994</v>
      </c>
      <c r="P155" s="18">
        <f t="shared" si="52"/>
        <v>0.11524746614632678</v>
      </c>
      <c r="Q155" s="13">
        <f t="shared" si="53"/>
        <v>469557.47</v>
      </c>
      <c r="R155" s="16">
        <f t="shared" si="54"/>
        <v>8.908572551287508E-2</v>
      </c>
      <c r="S155" s="13">
        <f>IF(ISNUMBER(O155),O155+O154+O153+O152+O151+O150+O149+O147+O146+O145+O144+O143,"")</f>
        <v>799677.15204790421</v>
      </c>
      <c r="T155" s="16">
        <f t="shared" si="71"/>
        <v>1.7535644346491165E-2</v>
      </c>
      <c r="U155" s="8">
        <v>9093.8700000000008</v>
      </c>
      <c r="V155" s="18">
        <f t="shared" si="56"/>
        <v>0.37362997559030398</v>
      </c>
      <c r="W155" s="13">
        <f t="shared" si="57"/>
        <v>56433.410000000011</v>
      </c>
      <c r="X155" s="16">
        <f t="shared" si="58"/>
        <v>0.36760624238295669</v>
      </c>
      <c r="Y155" s="13">
        <f>IF(ISNUMBER(U155),U155+U154+U153+U152+U151+U150+U149+U147+U146+U145+U144+U143,"")</f>
        <v>87346.47050000001</v>
      </c>
      <c r="Z155" s="16">
        <f t="shared" si="59"/>
        <v>0.21591754674024186</v>
      </c>
      <c r="AA155" s="8">
        <v>48.545000000000002</v>
      </c>
      <c r="AB155" s="18">
        <f t="shared" si="60"/>
        <v>-5.3334633385335402E-2</v>
      </c>
      <c r="AC155" s="13">
        <f t="shared" si="61"/>
        <v>75.075000000000003</v>
      </c>
      <c r="AD155" s="16">
        <f t="shared" si="62"/>
        <v>-0.99341925338438386</v>
      </c>
      <c r="AE155" s="13">
        <f>IF(ISNUMBER(AA155),AA155+AA154+AA153+AA152+AA151+AA150+AA149+AA147+AA146+AA145+AA144+AA143,"")</f>
        <v>497.154</v>
      </c>
      <c r="AF155" s="16">
        <f t="shared" si="63"/>
        <v>-0.96571422660220818</v>
      </c>
      <c r="AG155" s="8">
        <f t="shared" si="64"/>
        <v>103274.575</v>
      </c>
      <c r="AH155" s="18">
        <f t="shared" si="68"/>
        <v>6.9739923945865367E-2</v>
      </c>
      <c r="AI155" s="13">
        <f t="shared" si="69"/>
        <v>642801.39500000002</v>
      </c>
      <c r="AJ155" s="16">
        <f t="shared" si="70"/>
        <v>-3.7361660537348386E-2</v>
      </c>
      <c r="AK155" s="13">
        <f>IF(ISNUMBER(AG155),AG155+AG154+AG153+AG152+AG151+AG150+AG149+AG147+AG146+AG145+AG144+AG143,"")</f>
        <v>1191986.5027224007</v>
      </c>
      <c r="AL155" s="16">
        <f t="shared" si="65"/>
        <v>-3.6804590764401925E-4</v>
      </c>
      <c r="AO155" s="56"/>
      <c r="AP155" s="56"/>
      <c r="AQ155" s="57"/>
      <c r="AR155" s="57"/>
      <c r="AS155" s="57"/>
    </row>
    <row r="156" spans="2:45" ht="15">
      <c r="B156" s="19">
        <v>2018</v>
      </c>
      <c r="C156" s="19" t="s">
        <v>22</v>
      </c>
      <c r="D156" s="11">
        <v>29510.66</v>
      </c>
      <c r="E156" s="2">
        <v>21.03</v>
      </c>
      <c r="F156" s="8">
        <f t="shared" si="48"/>
        <v>29531.69</v>
      </c>
      <c r="G156" s="18">
        <f>IF(ISNUMBER(F156),(F156-F143)/F143,"")</f>
        <v>-5.1881436208708179E-2</v>
      </c>
      <c r="H156" s="13">
        <f t="shared" si="67"/>
        <v>146267.13</v>
      </c>
      <c r="I156" s="16">
        <f>IF(ISNUMBER(H156),(H156-H143)/H143,"")</f>
        <v>-0.31992925953219442</v>
      </c>
      <c r="J156" s="13">
        <f>IF(ISNUMBER(F156),F156+F155+F154+F153+F152+F151+F150+F149+F147+F146+F145+F144,"")</f>
        <v>302849.74</v>
      </c>
      <c r="K156" s="16">
        <f>IF(ISNUMBER(J156),(J156-J143)/J143,"")</f>
        <v>-5.4828118652399338E-2</v>
      </c>
      <c r="L156" s="2">
        <v>65515.69</v>
      </c>
      <c r="M156" s="2">
        <v>12527.77</v>
      </c>
      <c r="N156" s="11"/>
      <c r="O156" s="8">
        <f>IF(L156+M156+N156&gt;0,L156+M156+N156,"")</f>
        <v>78043.460000000006</v>
      </c>
      <c r="P156" s="18">
        <f>IF(ISNUMBER(O156),(O156-O143)/O143,"")</f>
        <v>6.7456862701512244E-2</v>
      </c>
      <c r="Q156" s="13">
        <f>IF(ISNUMBER(O156),Q155+O156,"")</f>
        <v>547600.92999999993</v>
      </c>
      <c r="R156" s="16">
        <f>IF(ISNUMBER(O156),(Q156-Q143)/Q143,"")</f>
        <v>8.5949802146823087E-2</v>
      </c>
      <c r="S156" s="13">
        <f>IF(ISNUMBER(O156),O156+O155+O154+O153+O152+O151+O150+O149+O147+O146+O145+O144,"")</f>
        <v>804609.03</v>
      </c>
      <c r="T156" s="16">
        <f>IF(ISNUMBER(S156),(S156-S143)/S143,"")</f>
        <v>2.672255742129101E-2</v>
      </c>
      <c r="U156" s="8">
        <v>8736.11</v>
      </c>
      <c r="V156" s="18">
        <f>IF(ISNUMBER(U156),(U156-U143)/U143,"")</f>
        <v>7.9725061659175311E-2</v>
      </c>
      <c r="W156" s="13">
        <f>IF(ISNUMBER(U156),W155+U156,"")</f>
        <v>65169.520000000011</v>
      </c>
      <c r="X156" s="16">
        <f>IF(ISNUMBER(U156),(W156-W143)/W143,"")</f>
        <v>0.32041261810341604</v>
      </c>
      <c r="Y156" s="13">
        <f>IF(ISNUMBER(U156),U156+U155+U154+U153+U152+U151+U150+U149+U147+U146+U145+U144,"")</f>
        <v>87991.53</v>
      </c>
      <c r="Z156" s="16">
        <f>IF(ISNUMBER(Y156),(Y156-Y143)/Y143,"")</f>
        <v>0.23975227618765785</v>
      </c>
      <c r="AA156" s="8">
        <v>19.975000000000001</v>
      </c>
      <c r="AB156" s="18">
        <f>IF(ISNUMBER(AA156),(AA156-AA143)/AA143,"")</f>
        <v>2.004211159572868</v>
      </c>
      <c r="AC156" s="13">
        <f>IF(ISNUMBER(AA156),AC155+AA156,"")</f>
        <v>95.050000000000011</v>
      </c>
      <c r="AD156" s="16">
        <f t="shared" si="62"/>
        <v>-0.99167318517706071</v>
      </c>
      <c r="AE156" s="13">
        <f>IF(ISNUMBER(AA156),AA156+AA155+AA154+AA153+AA152+AA151+AA150+AA149+AA147+AA146+AA145+AA144,"")</f>
        <v>510.48</v>
      </c>
      <c r="AF156" s="16">
        <f>IF(ISNUMBER(AE156),(AE156-AE143)/AE143,"")</f>
        <v>-0.96467478876183854</v>
      </c>
      <c r="AG156" s="8">
        <f t="shared" si="64"/>
        <v>116331.23500000002</v>
      </c>
      <c r="AH156" s="18">
        <f>IF(ISNUMBER(AG156),(AG156-AG143)/AG143,"")</f>
        <v>3.5371884021801137E-2</v>
      </c>
      <c r="AI156" s="13">
        <f t="shared" si="69"/>
        <v>759132.63</v>
      </c>
      <c r="AJ156" s="16">
        <f>IF(ISNUMBER(AG156),(AI156-AI143)/AI143,"")</f>
        <v>-2.6886015388789961E-2</v>
      </c>
      <c r="AK156" s="13">
        <f>IF(ISNUMBER(AG156),AG156+AG155+AG154+AG153+AG152+AG151+AG150+AG149+AG147+AG146+AG145+AG144,"")</f>
        <v>1195960.78</v>
      </c>
      <c r="AL156" s="16">
        <f>IF(ISNUMBER(AK156),(AK156-AK143)/AK143,"")</f>
        <v>5.4221878799631798E-3</v>
      </c>
      <c r="AO156" s="56"/>
      <c r="AP156" s="56"/>
      <c r="AQ156" s="57"/>
      <c r="AR156" s="57"/>
      <c r="AS156" s="57"/>
    </row>
    <row r="157" spans="2:45" ht="15">
      <c r="B157" s="19">
        <v>2018</v>
      </c>
      <c r="C157" s="19" t="s">
        <v>23</v>
      </c>
      <c r="D157" s="2">
        <v>23912.87</v>
      </c>
      <c r="E157" s="2">
        <v>13.82</v>
      </c>
      <c r="F157" s="8">
        <f>IF((D157+E157)&gt;0,D157+E157,"")</f>
        <v>23926.69</v>
      </c>
      <c r="G157" s="18">
        <f>IF(ISNUMBER(F157),(F157-F144)/F144,"")</f>
        <v>-8.4756116686978467E-2</v>
      </c>
      <c r="H157" s="13">
        <f t="shared" si="67"/>
        <v>170193.82</v>
      </c>
      <c r="I157" s="16">
        <f>IF(ISNUMBER(H157),(H157-H144)/H144,"")</f>
        <v>-0.29444204238702337</v>
      </c>
      <c r="J157" s="13">
        <f>IF(ISNUMBER(F157),F157+F156+F155+F154+F153+F152+F151+F150+F149+F147+F146+F145,"")</f>
        <v>300634.01</v>
      </c>
      <c r="K157" s="16">
        <f>IF(ISNUMBER(J157),(J157-J144)/J144,"")</f>
        <v>-5.3617717406056961E-2</v>
      </c>
      <c r="L157" s="2">
        <v>56316.03</v>
      </c>
      <c r="M157" s="2">
        <v>8426.7999999999993</v>
      </c>
      <c r="N157" s="11"/>
      <c r="O157" s="8">
        <f>IF(L157+M157+N157&gt;0,L157+M157+N157,"")</f>
        <v>64742.83</v>
      </c>
      <c r="P157" s="18">
        <f>IF(ISNUMBER(O157),(O157-O144)/O144,"")</f>
        <v>-4.56848459638464E-2</v>
      </c>
      <c r="Q157" s="13">
        <f>IF(ISNUMBER(O157),Q156+O157,"")</f>
        <v>612343.75999999989</v>
      </c>
      <c r="R157" s="16">
        <f>IF(ISNUMBER(O157),(Q157-Q144)/Q144,"")</f>
        <v>7.0340030590425595E-2</v>
      </c>
      <c r="S157" s="13">
        <f>IF(ISNUMBER(O157),O157+O156+O155+O154+O153+O152+O151+O150+O149+O147+O146+O145,"")</f>
        <v>801509.67</v>
      </c>
      <c r="T157" s="16">
        <f>IF(ISNUMBER(S157),(S157-S144)/S144,"")</f>
        <v>3.1329930017272134E-2</v>
      </c>
      <c r="U157" s="8">
        <v>8475.58</v>
      </c>
      <c r="V157" s="18">
        <f>IF(ISNUMBER(U157),(U157-U144)/U144,"")</f>
        <v>0.3056105834255029</v>
      </c>
      <c r="W157" s="13">
        <f>IF(ISNUMBER(U157),W156+U157,"")</f>
        <v>73645.100000000006</v>
      </c>
      <c r="X157" s="16">
        <f>IF(ISNUMBER(U157),(W157-W144)/W144,"")</f>
        <v>0.31869203082155761</v>
      </c>
      <c r="Y157" s="13">
        <f>IF(ISNUMBER(U157),U157+U156+U155+U154+U153+U152+U151+U150+U149+U147+U146+U145,"")</f>
        <v>89975.450000000012</v>
      </c>
      <c r="Z157" s="16">
        <f>IF(ISNUMBER(Y157),(Y157-Y144)/Y144,"")</f>
        <v>0.25631153762052028</v>
      </c>
      <c r="AA157" s="8">
        <v>24.004999999999999</v>
      </c>
      <c r="AB157" s="18">
        <f>IF(ISNUMBER(AA157),(AA157-AA144)/AA144,"")</f>
        <v>23.004999999999999</v>
      </c>
      <c r="AC157" s="13">
        <f>IF(ISNUMBER(AA157),AC156+AA157,"")</f>
        <v>119.05500000000001</v>
      </c>
      <c r="AD157" s="16">
        <f t="shared" si="62"/>
        <v>-0.98957115097685</v>
      </c>
      <c r="AE157" s="13">
        <f>IF(ISNUMBER(AA157),AA157+AA156+AA155+AA154+AA153+AA152+AA151+AA150+AA149+AA147+AA146+AA145,"")</f>
        <v>533.48500000000001</v>
      </c>
      <c r="AF157" s="16">
        <f>IF(ISNUMBER(AE157),(AE157-AE144)/AE144,"")</f>
        <v>-0.9618439414092419</v>
      </c>
      <c r="AG157" s="8">
        <f>F157+O157+U157+AA157</f>
        <v>97169.10500000001</v>
      </c>
      <c r="AH157" s="18">
        <f>IF(ISNUMBER(AG157),(AG157-AG144)/AG144,"")</f>
        <v>-3.2924511185465064E-2</v>
      </c>
      <c r="AI157" s="13">
        <f t="shared" si="69"/>
        <v>856301.73499999999</v>
      </c>
      <c r="AJ157" s="16">
        <f>IF(ISNUMBER(AG157),(AI157-AI144)/AI144,"")</f>
        <v>-2.7575025943816171E-2</v>
      </c>
      <c r="AK157" s="13">
        <f>IF(ISNUMBER(AG157),AG157+AG156+AG155+AG154+AG153+AG152+AG151+AG150+AG149+AG147+AG146+AG145,"")</f>
        <v>1192652.6149999998</v>
      </c>
      <c r="AL157" s="16">
        <f>IF(ISNUMBER(AK157),(AK157-AK144)/AK144,"")</f>
        <v>1.0355892031813993E-2</v>
      </c>
      <c r="AO157" s="56"/>
      <c r="AP157" s="56"/>
      <c r="AQ157" s="57"/>
      <c r="AR157" s="57"/>
      <c r="AS157" s="57"/>
    </row>
    <row r="158" spans="2:45" ht="15">
      <c r="B158" s="19">
        <v>2018</v>
      </c>
      <c r="C158" s="19" t="s">
        <v>24</v>
      </c>
      <c r="D158" s="2">
        <v>24112.17</v>
      </c>
      <c r="E158" s="2">
        <v>9.84</v>
      </c>
      <c r="F158" s="8">
        <f>IF((D158+E158)&gt;0,D158+E158,"")</f>
        <v>24122.01</v>
      </c>
      <c r="G158" s="18">
        <f>IF(ISNUMBER(F158),(F158-F145)/F145,"")</f>
        <v>-5.2353126974099849E-2</v>
      </c>
      <c r="H158" s="13">
        <f t="shared" si="67"/>
        <v>194315.83000000002</v>
      </c>
      <c r="I158" s="16">
        <f>IF(ISNUMBER(H158),(H158-H145)/H145,"")</f>
        <v>-0.27133405318695236</v>
      </c>
      <c r="J158" s="13">
        <f>IF(ISNUMBER(F158),F158+F157+F156+F155+F154+F153+F152+F151+F150+F149+F147+F146,"")</f>
        <v>299301.38</v>
      </c>
      <c r="K158" s="16">
        <f>IF(ISNUMBER(J158),(J158-J145)/J145,"")</f>
        <v>-5.9195729544603753E-2</v>
      </c>
      <c r="L158" s="2">
        <v>59648.12</v>
      </c>
      <c r="M158" s="2">
        <v>5999.38</v>
      </c>
      <c r="N158" s="11"/>
      <c r="O158" s="8">
        <f>IF(L158+M158+N158&gt;0,L158+M158+N158,"")</f>
        <v>65647.5</v>
      </c>
      <c r="P158" s="18">
        <f>IF(ISNUMBER(O158),(O158-O145)/O145,"")</f>
        <v>-1.6316433011070549E-2</v>
      </c>
      <c r="Q158" s="13">
        <f>IF(ISNUMBER(O158),Q157+O158,"")</f>
        <v>677991.25999999989</v>
      </c>
      <c r="R158" s="16">
        <f>IF(ISNUMBER(O158),(Q158-Q145)/Q145,"")</f>
        <v>6.1287444404702913E-2</v>
      </c>
      <c r="S158" s="13">
        <f>IF(ISNUMBER(O158),O158+O157+O156+O155+O154+O153+O152+O151+O150+O149+O147+O146,"")</f>
        <v>800420.7699999999</v>
      </c>
      <c r="T158" s="16">
        <f>IF(ISNUMBER(S158),(S158-S145)/S145,"")</f>
        <v>2.9484708415879229E-2</v>
      </c>
      <c r="U158" s="8">
        <v>8616.27</v>
      </c>
      <c r="V158" s="18">
        <f>IF(ISNUMBER(U158),(U158-U145)/U145,"")</f>
        <v>0.42572512629417403</v>
      </c>
      <c r="W158" s="13">
        <f>IF(ISNUMBER(U158),W157+U158,"")</f>
        <v>82261.37000000001</v>
      </c>
      <c r="X158" s="16">
        <f>IF(ISNUMBER(U158),(W158-W145)/W145,"")</f>
        <v>0.32914350415642496</v>
      </c>
      <c r="Y158" s="13">
        <f>IF(ISNUMBER(U158),U158+U157+U156+U155+U154+U153+U152+U151+U150+U149+U147+U146,"")</f>
        <v>92548.29</v>
      </c>
      <c r="Z158" s="16">
        <f>IF(ISNUMBER(Y158),(Y158-Y145)/Y145,"")</f>
        <v>0.29026743053675808</v>
      </c>
      <c r="AA158" s="8">
        <v>49.92</v>
      </c>
      <c r="AB158" s="18">
        <f>IF(ISNUMBER(AA158),(AA158-AA145)/AA145,"")</f>
        <v>0.83664459161147908</v>
      </c>
      <c r="AC158" s="13">
        <f>IF(ISNUMBER(AA158),AC157+AA158,"")</f>
        <v>168.97500000000002</v>
      </c>
      <c r="AD158" s="16">
        <f t="shared" si="62"/>
        <v>-0.98523347107853287</v>
      </c>
      <c r="AE158" s="13">
        <f>IF(ISNUMBER(AA158),AA158+AA157+AA156+AA155+AA154+AA153+AA152+AA151+AA150+AA149+AA147+AA146,"")</f>
        <v>556.22500000000002</v>
      </c>
      <c r="AF158" s="16">
        <f>IF(ISNUMBER(AE158),(AE158-AE145)/AE145,"")</f>
        <v>-0.95820138467283156</v>
      </c>
      <c r="AG158" s="8">
        <f>F158+O158+U158+AA158</f>
        <v>98435.7</v>
      </c>
      <c r="AH158" s="18">
        <f>IF(ISNUMBER(AG158),(AG158-AG145)/AG145,"")</f>
        <v>1.7712912412930469E-3</v>
      </c>
      <c r="AI158" s="13">
        <f t="shared" si="69"/>
        <v>954737.43499999994</v>
      </c>
      <c r="AJ158" s="16">
        <f>IF(ISNUMBER(AG158),(AI158-AI145)/AI145,"")</f>
        <v>-2.4629088586712925E-2</v>
      </c>
      <c r="AK158" s="13">
        <f>IF(ISNUMBER(AG158),AG158+AG157+AG156+AG155+AG154+AG153+AG152+AG151+AG150+AG149+AG147+AG146,"")</f>
        <v>1192826.665</v>
      </c>
      <c r="AL158" s="16">
        <f>IF(ISNUMBER(AK158),(AK158-AK145)/AK145,"")</f>
        <v>1.030044450706237E-2</v>
      </c>
    </row>
    <row r="159" spans="2:45" ht="15">
      <c r="B159" s="19">
        <v>2018</v>
      </c>
      <c r="C159" s="19" t="s">
        <v>25</v>
      </c>
      <c r="D159" s="2">
        <v>22595.9</v>
      </c>
      <c r="E159" s="2">
        <v>4.63</v>
      </c>
      <c r="F159" s="8">
        <f>IF((D159+E159)&gt;0,D159+E159,"")</f>
        <v>22600.530000000002</v>
      </c>
      <c r="G159" s="18">
        <f>IF(ISNUMBER(F159),(F159-F146)/F146,"")</f>
        <v>-6.3856340940495693E-2</v>
      </c>
      <c r="H159" s="13">
        <f t="shared" si="67"/>
        <v>216916.36000000002</v>
      </c>
      <c r="I159" s="16">
        <f>IF(ISNUMBER(H159),(H159-H146)/H146,"")</f>
        <v>-0.25411021544202766</v>
      </c>
      <c r="J159" s="13">
        <f>IF(ISNUMBER(F159),F159+F158+F157+F156+F155+F154+F153+F152+F151+F150+F149+F147,"")</f>
        <v>297759.75000000006</v>
      </c>
      <c r="K159" s="16">
        <f>IF(ISNUMBER(J159),(J159-J146)/J146,"")</f>
        <v>-6.0535311707247963E-2</v>
      </c>
      <c r="L159" s="2">
        <v>60749.85</v>
      </c>
      <c r="M159" s="2">
        <v>5484.95</v>
      </c>
      <c r="N159" s="11"/>
      <c r="O159" s="8">
        <f>IF(L159+M159+N159&gt;0,L159+M159+N159,"")</f>
        <v>66234.8</v>
      </c>
      <c r="P159" s="18">
        <f>IF(ISNUMBER(O159),(O159-O146)/O146,"")</f>
        <v>7.2085960074611724E-2</v>
      </c>
      <c r="Q159" s="13">
        <f>IF(ISNUMBER(O159),Q158+O159,"")</f>
        <v>744226.05999999994</v>
      </c>
      <c r="R159" s="16">
        <f>IF(ISNUMBER(O159),(Q159-Q146)/Q146,"")</f>
        <v>6.2239666654879358E-2</v>
      </c>
      <c r="S159" s="13">
        <f>IF(ISNUMBER(O159),O159+O158+O157+O156+O155+O154+O153+O152+O151+O150+O149+O147,"")</f>
        <v>804874.33</v>
      </c>
      <c r="T159" s="16">
        <f>IF(ISNUMBER(S159),(S159-S146)/S146,"")</f>
        <v>3.6556301873151148E-2</v>
      </c>
      <c r="U159" s="8">
        <v>7275.96</v>
      </c>
      <c r="V159" s="18">
        <f>IF(ISNUMBER(U159),(U159-U146)/U146,"")</f>
        <v>0.302558226964321</v>
      </c>
      <c r="W159" s="13">
        <f>IF(ISNUMBER(U159),W158+U159,"")</f>
        <v>89537.330000000016</v>
      </c>
      <c r="X159" s="16">
        <f>IF(ISNUMBER(U159),(W159-W146)/W146,"")</f>
        <v>0.32694269503265916</v>
      </c>
      <c r="Y159" s="13">
        <f>IF(ISNUMBER(U159),U159+U158+U157+U156+U155+U154+U153+U152+U151+U150+U149+U147,"")</f>
        <v>94238.35</v>
      </c>
      <c r="Z159" s="16">
        <f>IF(ISNUMBER(Y159),(Y159-Y146)/Y146,"")</f>
        <v>0.29898089897434066</v>
      </c>
      <c r="AA159" s="8">
        <v>62.670999999999999</v>
      </c>
      <c r="AB159" s="18">
        <f>IF(ISNUMBER(AA159),(AA159-AA146)/AA146,"")</f>
        <v>-0.83803013464967824</v>
      </c>
      <c r="AC159" s="13">
        <f>IF(ISNUMBER(AA159),AC158+AA159,"")</f>
        <v>231.64600000000002</v>
      </c>
      <c r="AD159" s="16">
        <f t="shared" si="62"/>
        <v>-0.98041883040284139</v>
      </c>
      <c r="AE159" s="13">
        <f>IF(ISNUMBER(AA159),AA159+AA158+AA157+AA156+AA155+AA154+AA153+AA152+AA151+AA150+AA149+AA147,"")</f>
        <v>231.96599999999998</v>
      </c>
      <c r="AF159" s="16">
        <f>IF(ISNUMBER(AE159),(AE159-AE146)/AE146,"")</f>
        <v>-0.98168660895155546</v>
      </c>
      <c r="AG159" s="8">
        <f>F159+O159+U159+AA159</f>
        <v>96173.96100000001</v>
      </c>
      <c r="AH159" s="18">
        <f>IF(ISNUMBER(AG159),(AG159-AG146)/AG146,"")</f>
        <v>4.6549580978458308E-2</v>
      </c>
      <c r="AI159" s="13">
        <f t="shared" si="69"/>
        <v>1050911.3959999999</v>
      </c>
      <c r="AJ159" s="16">
        <f>IF(ISNUMBER(AG159),(AI159-AI146)/AI146,"")</f>
        <v>-1.8520191213039532E-2</v>
      </c>
      <c r="AK159" s="13">
        <f>IF(ISNUMBER(AG159),AG159+AG158+AG157+AG156+AG155+AG154+AG153+AG152+AG151+AG150+AG149+AG147,"")</f>
        <v>1197104.3959999999</v>
      </c>
      <c r="AL159" s="16">
        <f>IF(ISNUMBER(AK159),(AK159-AK146)/AK146,"")</f>
        <v>1.5657802271591009E-2</v>
      </c>
    </row>
    <row r="160" spans="2:45" ht="15">
      <c r="B160" s="19">
        <v>2018</v>
      </c>
      <c r="C160" s="19" t="s">
        <v>26</v>
      </c>
      <c r="D160" s="2">
        <v>33116.129999999997</v>
      </c>
      <c r="E160" s="2">
        <v>7.2</v>
      </c>
      <c r="F160" s="8">
        <f>IF((D160+E160)&gt;0,D160+E160,"")</f>
        <v>33123.329999999994</v>
      </c>
      <c r="G160" s="18">
        <f>IF(ISNUMBER(F160),(F160-F147)/F147,"")</f>
        <v>-0.59027781986876116</v>
      </c>
      <c r="H160" s="13">
        <f t="shared" si="67"/>
        <v>250039.69</v>
      </c>
      <c r="I160" s="16">
        <f>IF(ISNUMBER(H160),(H160-H147)/H147,"")</f>
        <v>-0.3272335138276487</v>
      </c>
      <c r="J160" s="13">
        <f>IF(ISNUMBER(F160),F160+F159+F158+F157+F156+F155+F154+F153+F152+F151+F150+F149,"")</f>
        <v>250039.69000000003</v>
      </c>
      <c r="K160" s="16">
        <f>IF(ISNUMBER(J160),(J160-J147)/J147,"")</f>
        <v>-0.3272335138276487</v>
      </c>
      <c r="L160" s="2">
        <v>59786.31</v>
      </c>
      <c r="M160" s="2">
        <v>4267.07</v>
      </c>
      <c r="N160" s="11"/>
      <c r="O160" s="8">
        <f>IF(L160+M160+N160&gt;0,L160+M160+N160,"")</f>
        <v>64053.38</v>
      </c>
      <c r="P160" s="18">
        <f>IF(ISNUMBER(O160),(O160-O147)/O147,"")</f>
        <v>5.6145212386107521E-2</v>
      </c>
      <c r="Q160" s="13">
        <f>IF(ISNUMBER(O160),Q159+O160,"")</f>
        <v>808279.44</v>
      </c>
      <c r="R160" s="16">
        <f>IF(ISNUMBER(O160),(Q160-Q147)/Q147,"")</f>
        <v>6.1754137101744176E-2</v>
      </c>
      <c r="S160" s="13">
        <f>IF(ISNUMBER(O160),O160+O159+O158+O157+O156+O155+O154+O153+O152+O151+O150+O149,"")</f>
        <v>808279.44</v>
      </c>
      <c r="T160" s="16">
        <f>IF(ISNUMBER(S160),(S160-S147)/S147,"")</f>
        <v>6.175413710174401E-2</v>
      </c>
      <c r="U160" s="8">
        <v>6495</v>
      </c>
      <c r="V160" s="18">
        <f>IF(ISNUMBER(U160),(U160-U147)/U147,"")</f>
        <v>0.3816150537542915</v>
      </c>
      <c r="W160" s="13">
        <f>IF(ISNUMBER(U160),W159+U160,"")</f>
        <v>96032.330000000016</v>
      </c>
      <c r="X160" s="16">
        <f>IF(ISNUMBER(U160),(W160-W147)/W147,"")</f>
        <v>0.33050358449654166</v>
      </c>
      <c r="Y160" s="13">
        <f>IF(ISNUMBER(U160),U160+U159+U158+U157+U156+U155+U154+U153+U152+U151+U150+U149,"")</f>
        <v>96032.33</v>
      </c>
      <c r="Z160" s="16">
        <f>IF(ISNUMBER(Y160),(Y160-Y147)/Y147,"")</f>
        <v>0.33050358449654144</v>
      </c>
      <c r="AA160" s="8">
        <v>129.91</v>
      </c>
      <c r="AB160" s="18">
        <f>IF(ISNUMBER(AA160),(AA160-AA147)/AA147,"")</f>
        <v>404.96875</v>
      </c>
      <c r="AC160" s="13">
        <f>IF(ISNUMBER(AA160),AC159+AA160,"")</f>
        <v>361.55600000000004</v>
      </c>
      <c r="AD160" s="16">
        <f t="shared" si="62"/>
        <v>-0.96943829008063065</v>
      </c>
      <c r="AE160" s="13">
        <f>IF(ISNUMBER(AA160),AA160+AA159+AA158+AA157+AA156+AA155+AA154+AA153+AA152+AA151+AA150+AA149,"")</f>
        <v>361.55600000000004</v>
      </c>
      <c r="AF160" s="16">
        <f>IF(ISNUMBER(AE160),(AE160-AE147)/AE147,"")</f>
        <v>-0.96943829008063065</v>
      </c>
      <c r="AG160" s="8">
        <f>F160+O160+U160+AA160</f>
        <v>103801.62</v>
      </c>
      <c r="AH160" s="18">
        <f>IF(ISNUMBER(AG160),(AG160-AG147)/AG147,"")</f>
        <v>-0.28996860314789358</v>
      </c>
      <c r="AI160" s="13">
        <f t="shared" si="69"/>
        <v>1154713.0159999998</v>
      </c>
      <c r="AJ160" s="16">
        <f>IF(ISNUMBER(AG160),(AI160-AI147)/AI147,"")</f>
        <v>-5.1129875574802447E-2</v>
      </c>
      <c r="AK160" s="13">
        <f>IF(ISNUMBER(AG160),AG160+AG159+AG158+AG157+AG156+AG155+AG154+AG153+AG152+AG151+AG150+AG149,"")</f>
        <v>1154713.0160000001</v>
      </c>
      <c r="AL160" s="16">
        <f>IF(ISNUMBER(AK160),(AK160-AK147)/AK147,"")</f>
        <v>-5.1129875574802253E-2</v>
      </c>
    </row>
    <row r="161" spans="2:45">
      <c r="B161" s="20">
        <v>2018</v>
      </c>
      <c r="C161" s="20" t="s">
        <v>2</v>
      </c>
      <c r="D161" s="25">
        <f>SUM(D149:D160)</f>
        <v>249831.12999999998</v>
      </c>
      <c r="E161" s="25">
        <f>SUM(E149:E160)</f>
        <v>208.56</v>
      </c>
      <c r="F161" s="25">
        <f>SUM(F149:F160)</f>
        <v>250039.69</v>
      </c>
      <c r="G161" s="23"/>
      <c r="H161" s="26"/>
      <c r="I161" s="26"/>
      <c r="J161" s="26"/>
      <c r="K161" s="26"/>
      <c r="L161" s="25">
        <f>SUM(L149:L160)</f>
        <v>723292.74</v>
      </c>
      <c r="M161" s="25">
        <f>SUM(M149:M160)</f>
        <v>84986.700000000012</v>
      </c>
      <c r="N161" s="25">
        <f>SUM(N149:N160)</f>
        <v>0</v>
      </c>
      <c r="O161" s="25">
        <f>SUM(O149:O160)</f>
        <v>808279.44</v>
      </c>
      <c r="P161" s="23"/>
      <c r="Q161" s="26"/>
      <c r="R161" s="26"/>
      <c r="S161" s="26"/>
      <c r="T161" s="26"/>
      <c r="U161" s="25">
        <f>SUM(U149:U160)</f>
        <v>96032.330000000016</v>
      </c>
      <c r="V161" s="23"/>
      <c r="W161" s="26"/>
      <c r="X161" s="26"/>
      <c r="Y161" s="26"/>
      <c r="Z161" s="26"/>
      <c r="AA161" s="25">
        <f>SUM(AA149:AA160)</f>
        <v>361.55600000000004</v>
      </c>
      <c r="AB161" s="23"/>
      <c r="AC161" s="26"/>
      <c r="AD161" s="26"/>
      <c r="AE161" s="26"/>
      <c r="AF161" s="26"/>
      <c r="AG161" s="25">
        <f>SUM(AG149:AG160)</f>
        <v>1154713.0159999998</v>
      </c>
      <c r="AH161" s="23"/>
      <c r="AI161" s="26"/>
      <c r="AJ161" s="26"/>
      <c r="AK161" s="26"/>
      <c r="AL161" s="26"/>
    </row>
    <row r="162" spans="2:45" ht="15">
      <c r="B162" s="19">
        <v>2019</v>
      </c>
      <c r="C162" s="19" t="s">
        <v>15</v>
      </c>
      <c r="D162" s="11">
        <v>17135.91</v>
      </c>
      <c r="E162" s="2">
        <v>2.14</v>
      </c>
      <c r="F162" s="8">
        <f t="shared" ref="F162:F169" si="72">IF((D162+E162)&gt;0,D162+E162,"")</f>
        <v>17138.05</v>
      </c>
      <c r="G162" s="18">
        <f>IF(ISNUMBER(F162),(F162-F149)/F149,"")</f>
        <v>3.6031296248049358</v>
      </c>
      <c r="H162" s="13">
        <f>IF(ISNUMBER(F162),F162+H161,"")</f>
        <v>17138.05</v>
      </c>
      <c r="I162" s="16">
        <f t="shared" ref="I162:I168" si="73">IF(ISNUMBER(H162),(H162-H149)/H149,"")</f>
        <v>3.6031296248049358</v>
      </c>
      <c r="J162" s="13">
        <f>IF(ISNUMBER(F162),F162+F160+F159+F158+F157+F156+F155+F154+F153+F152+F151+F150,"")</f>
        <v>263454.61</v>
      </c>
      <c r="K162" s="16">
        <f t="shared" ref="K162:K168" si="74">IF(ISNUMBER(J162),(J162-J149)/J149,"")</f>
        <v>-0.20767043086226963</v>
      </c>
      <c r="L162" s="2">
        <v>62362.66</v>
      </c>
      <c r="M162" s="2">
        <v>4297.62</v>
      </c>
      <c r="N162" s="11"/>
      <c r="O162" s="8">
        <f t="shared" ref="O162:O168" si="75">IF(L162+M162+N162&gt;0,L162+M162+N162,"")</f>
        <v>66660.28</v>
      </c>
      <c r="P162" s="18">
        <f t="shared" ref="P162:P168" si="76">IF(ISNUMBER(O162),(O162-O149)/O149,"")</f>
        <v>8.9893252712745203E-2</v>
      </c>
      <c r="Q162" s="13">
        <f t="shared" ref="Q162:Q168" si="77">IF(ISNUMBER(O162),Q161+O162,"")</f>
        <v>66660.28</v>
      </c>
      <c r="R162" s="16">
        <f t="shared" ref="R162:R168" si="78">IF(ISNUMBER(O162),(Q162-Q149)/Q149,"")</f>
        <v>8.9893252712745203E-2</v>
      </c>
      <c r="S162" s="13">
        <f>IF(ISNUMBER(O162),O162+O160+O159+O158+O157+O156+O155+O154+O153+O152+O151+O150,"")</f>
        <v>813777.51</v>
      </c>
      <c r="T162" s="16">
        <f t="shared" ref="T162:T164" si="79">IF(ISNUMBER(S162),(S162-S149)/S149,"")</f>
        <v>0.24591162648872195</v>
      </c>
      <c r="U162" s="8">
        <v>6516.24</v>
      </c>
      <c r="V162" s="18">
        <f t="shared" ref="V162:V168" si="80">IF(ISNUMBER(U162),(U162-U149)/U149,"")</f>
        <v>3.2467007746386237E-2</v>
      </c>
      <c r="W162" s="13">
        <f t="shared" ref="W162:W168" si="81">IF(ISNUMBER(U162),W161+U162,"")</f>
        <v>6516.24</v>
      </c>
      <c r="X162" s="16">
        <f t="shared" ref="X162:X168" si="82">IF(ISNUMBER(U162),(W162-W149)/W149,"")</f>
        <v>3.2467007746386237E-2</v>
      </c>
      <c r="Y162" s="13">
        <f>IF(ISNUMBER(U162),U162+U160+U159+U158+U157+U156+U155+U154+U153+U152+U151+U150,"")</f>
        <v>96237.24</v>
      </c>
      <c r="Z162" s="16">
        <f t="shared" ref="Z162:Z168" si="83">IF(ISNUMBER(Y162),(Y162-Y149)/Y149,"")</f>
        <v>0.30261805245287371</v>
      </c>
      <c r="AA162" s="8">
        <v>299.75</v>
      </c>
      <c r="AB162" s="18">
        <f t="shared" ref="AB162:AB168" si="84">IF(ISNUMBER(AA162),(AA162-AA149)/AA149,"")</f>
        <v>10.29852996607614</v>
      </c>
      <c r="AC162" s="13">
        <f t="shared" ref="AC162:AC168" si="85">IF(ISNUMBER(AA162),AC161+AA162,"")</f>
        <v>299.75</v>
      </c>
      <c r="AD162" s="16">
        <f t="shared" ref="AD162:AD173" si="86">IF(ISNUMBER(AA162),(AC162-AC149)/AC149,"")</f>
        <v>10.29852996607614</v>
      </c>
      <c r="AE162" s="13">
        <f>IF(ISNUMBER(AA162),AA162+AA160+AA159+AA158+AA157+AA156+AA155+AA154+AA153+AA152+AA151+AA150,"")</f>
        <v>634.77599999999995</v>
      </c>
      <c r="AF162" s="16">
        <f t="shared" ref="AF162:AF168" si="87">IF(ISNUMBER(AE162),(AE162-AE149)/AE149,"")</f>
        <v>-0.94043978828865726</v>
      </c>
      <c r="AG162" s="8">
        <f t="shared" ref="AG162:AG170" si="88">F162+O162+U162+AA162</f>
        <v>90614.32</v>
      </c>
      <c r="AH162" s="18">
        <f>IF(ISNUMBER(AG162),(AG162-AG149)/AG149,"")</f>
        <v>0.27225847757472299</v>
      </c>
      <c r="AI162" s="13">
        <f>IF(ISNUMBER(AG162),AG162,"")</f>
        <v>90614.32</v>
      </c>
      <c r="AJ162" s="16">
        <f>IF(ISNUMBER(AG162),(AI162-AI149)/AI149,"")</f>
        <v>0.27225847757472299</v>
      </c>
      <c r="AK162" s="13">
        <f>IF(ISNUMBER(AG162),AG162+AG160+AG159+AG158+AG157+AG156+AG155+AG154+AG153+AG152+AG151+AG150,"")</f>
        <v>1174104.1359999999</v>
      </c>
      <c r="AL162" s="16">
        <f t="shared" ref="AL162:AL168" si="89">IF(ISNUMBER(AK162),(AK162-AK149)/AK149,"")</f>
        <v>9.7086248334190953E-2</v>
      </c>
      <c r="AO162" s="56"/>
      <c r="AP162" s="56"/>
      <c r="AQ162" s="57"/>
      <c r="AR162" s="57"/>
      <c r="AS162" s="57"/>
    </row>
    <row r="163" spans="2:45" ht="15">
      <c r="B163" s="19">
        <v>2019</v>
      </c>
      <c r="C163" s="19" t="s">
        <v>16</v>
      </c>
      <c r="D163" s="11">
        <v>16860.89</v>
      </c>
      <c r="E163" s="2">
        <v>34.64</v>
      </c>
      <c r="F163" s="8">
        <f t="shared" si="72"/>
        <v>16895.53</v>
      </c>
      <c r="G163" s="18">
        <f t="shared" ref="G163:G168" si="90">IF(ISNUMBER(F163),(F163-F150)/F150,"")</f>
        <v>0.60882536103403428</v>
      </c>
      <c r="H163" s="13">
        <f t="shared" ref="H163:H173" si="91">IF(ISNUMBER(F163),F163+H162,"")</f>
        <v>34033.58</v>
      </c>
      <c r="I163" s="16">
        <f t="shared" si="73"/>
        <v>1.3925339422182641</v>
      </c>
      <c r="J163" s="13">
        <f>IF(ISNUMBER(F163),F163+F162+F160+F159+F158+F157+F156+F155+F154+F153+F152+F151,"")</f>
        <v>269848.36</v>
      </c>
      <c r="K163" s="16">
        <f t="shared" si="74"/>
        <v>-0.18445272737804788</v>
      </c>
      <c r="L163" s="2">
        <v>60500.54</v>
      </c>
      <c r="M163" s="2">
        <v>3182.07</v>
      </c>
      <c r="N163" s="11"/>
      <c r="O163" s="8">
        <f t="shared" si="75"/>
        <v>63682.61</v>
      </c>
      <c r="P163" s="18">
        <f t="shared" si="76"/>
        <v>-5.0324193326862117E-2</v>
      </c>
      <c r="Q163" s="13">
        <f t="shared" si="77"/>
        <v>130342.89</v>
      </c>
      <c r="R163" s="16">
        <f t="shared" si="78"/>
        <v>1.6561219821459191E-2</v>
      </c>
      <c r="S163" s="13">
        <f>IF(ISNUMBER(O163),O163+O162+O160+O159+O158+O157+O156+O155+O154+O153+O152+O151,"")</f>
        <v>810402.91</v>
      </c>
      <c r="T163" s="16">
        <f t="shared" si="79"/>
        <v>0.1441560872589796</v>
      </c>
      <c r="U163" s="8">
        <v>6223.9</v>
      </c>
      <c r="V163" s="18">
        <f t="shared" si="80"/>
        <v>1.3319570374253631E-2</v>
      </c>
      <c r="W163" s="13">
        <f t="shared" si="81"/>
        <v>12740.14</v>
      </c>
      <c r="X163" s="16">
        <f t="shared" si="82"/>
        <v>2.3023394376805676E-2</v>
      </c>
      <c r="Y163" s="13">
        <f>IF(ISNUMBER(U163),U163+U162+U160+U159+U158+U157+U156+U155+U154+U153+U152+U151,"")</f>
        <v>96319.05</v>
      </c>
      <c r="Z163" s="16">
        <f t="shared" si="83"/>
        <v>0.27474878469695579</v>
      </c>
      <c r="AA163" s="8">
        <v>0</v>
      </c>
      <c r="AB163" s="18" t="e">
        <f t="shared" si="84"/>
        <v>#DIV/0!</v>
      </c>
      <c r="AC163" s="13">
        <f t="shared" si="85"/>
        <v>299.75</v>
      </c>
      <c r="AD163" s="16">
        <f t="shared" si="86"/>
        <v>10.29852996607614</v>
      </c>
      <c r="AE163" s="13">
        <f>IF(ISNUMBER(AA163),AA163+AA162+AA160+AA159+AA158+AA157+AA156+AA155+AA154+AA153+AA152+AA151,"")</f>
        <v>634.77599999999995</v>
      </c>
      <c r="AF163" s="16">
        <f t="shared" si="87"/>
        <v>-0.93373654520725813</v>
      </c>
      <c r="AG163" s="8">
        <f t="shared" si="88"/>
        <v>86802.04</v>
      </c>
      <c r="AH163" s="18">
        <f t="shared" ref="AH163:AH168" si="92">IF(ISNUMBER(AG163),(AG163-AG150)/AG150,"")</f>
        <v>3.7048028532009468E-2</v>
      </c>
      <c r="AI163" s="13">
        <f t="shared" ref="AI163:AI173" si="93">IF(ISNUMBER(AG163),AI162+AG163,"")</f>
        <v>177416.36</v>
      </c>
      <c r="AJ163" s="16">
        <f t="shared" ref="AJ163:AJ168" si="94">IF(ISNUMBER(AG163),(AI163-AI150)/AI150,"")</f>
        <v>0.145181116865607</v>
      </c>
      <c r="AK163" s="13">
        <f>IF(ISNUMBER(AG163),AG163+AG162+AG160+AG159+AG158+AG157+AG156+AG155+AG154+AG153+AG152+AG151,"")</f>
        <v>1177205.0959999999</v>
      </c>
      <c r="AL163" s="16">
        <f t="shared" si="89"/>
        <v>4.7040732460646412E-2</v>
      </c>
      <c r="AO163" s="56"/>
      <c r="AP163" s="56"/>
      <c r="AQ163" s="57"/>
      <c r="AR163" s="57"/>
      <c r="AS163" s="57"/>
    </row>
    <row r="164" spans="2:45" ht="15.75">
      <c r="B164" s="19">
        <v>2019</v>
      </c>
      <c r="C164" s="19" t="s">
        <v>17</v>
      </c>
      <c r="D164" s="11">
        <v>37761.949999999997</v>
      </c>
      <c r="E164" s="2">
        <v>14.82</v>
      </c>
      <c r="F164" s="8">
        <f t="shared" si="72"/>
        <v>37776.769999999997</v>
      </c>
      <c r="G164" s="18">
        <f t="shared" si="90"/>
        <v>1.9861855371838759</v>
      </c>
      <c r="H164" s="13">
        <f t="shared" si="91"/>
        <v>71810.350000000006</v>
      </c>
      <c r="I164" s="16">
        <f t="shared" si="73"/>
        <v>1.6719712659374257</v>
      </c>
      <c r="J164" s="13">
        <f>IF(ISNUMBER(F164),F164+F163+F162+F160+F159+F158+F157+F156+F155+F154+F153+F152,"")</f>
        <v>294974.62</v>
      </c>
      <c r="K164" s="16">
        <f t="shared" si="74"/>
        <v>-9.7739427329074521E-2</v>
      </c>
      <c r="L164" s="2">
        <v>109211.62</v>
      </c>
      <c r="M164" s="2">
        <v>14705.03</v>
      </c>
      <c r="N164" s="11"/>
      <c r="O164" s="8">
        <f t="shared" si="75"/>
        <v>123916.65</v>
      </c>
      <c r="P164" s="18">
        <f t="shared" si="76"/>
        <v>0.96605091054480374</v>
      </c>
      <c r="Q164" s="13">
        <f t="shared" si="77"/>
        <v>254259.53999999998</v>
      </c>
      <c r="R164" s="16">
        <f t="shared" si="78"/>
        <v>0.32947819167631986</v>
      </c>
      <c r="S164" s="13">
        <f>IF(ISNUMBER(O164),O164+O163+O162+O160+O159+O158+O157+O156+O155+O154+O153+O152,"")</f>
        <v>871291.3600000001</v>
      </c>
      <c r="T164" s="16">
        <f t="shared" si="79"/>
        <v>0.16340940530355602</v>
      </c>
      <c r="U164" s="8">
        <v>7151.5</v>
      </c>
      <c r="V164" s="18">
        <f t="shared" si="80"/>
        <v>-3.2144993517408321E-2</v>
      </c>
      <c r="W164" s="13">
        <f t="shared" si="81"/>
        <v>19891.64</v>
      </c>
      <c r="X164" s="16">
        <f t="shared" si="82"/>
        <v>2.4795337670164095E-3</v>
      </c>
      <c r="Y164" s="13">
        <f>IF(ISNUMBER(U164),U164+U163+U162+U160+U159+U158+U157+U156+U155+U154+U153+U152,"")</f>
        <v>96081.529999999984</v>
      </c>
      <c r="Z164" s="16">
        <f t="shared" si="83"/>
        <v>0.2419033517678979</v>
      </c>
      <c r="AA164" s="4">
        <v>103.79</v>
      </c>
      <c r="AB164" s="18" t="e">
        <f t="shared" si="84"/>
        <v>#DIV/0!</v>
      </c>
      <c r="AC164" s="13">
        <f t="shared" si="85"/>
        <v>403.54</v>
      </c>
      <c r="AD164" s="16">
        <f t="shared" si="86"/>
        <v>14.210704862419901</v>
      </c>
      <c r="AE164" s="13">
        <f>IF(ISNUMBER(AA164),AA164+AA163+AA162+AA160+AA159+AA158+AA157+AA156+AA155+AA154+AA153+AA152,"")</f>
        <v>738.56600000000003</v>
      </c>
      <c r="AF164" s="16">
        <f t="shared" si="87"/>
        <v>-0.91636589578049576</v>
      </c>
      <c r="AG164" s="8">
        <f t="shared" si="88"/>
        <v>168948.71</v>
      </c>
      <c r="AH164" s="18">
        <f t="shared" si="92"/>
        <v>1.0338669420724509</v>
      </c>
      <c r="AI164" s="13">
        <f t="shared" si="93"/>
        <v>346365.06999999995</v>
      </c>
      <c r="AJ164" s="16">
        <f t="shared" si="94"/>
        <v>0.45536427882599934</v>
      </c>
      <c r="AK164" s="13">
        <f>IF(ISNUMBER(AG164),AG164+AG163+AG162+AG160+AG159+AG158+AG157+AG156+AG155+AG154+AG153+AG152,"")</f>
        <v>1263086.0759999999</v>
      </c>
      <c r="AL164" s="16">
        <f t="shared" si="89"/>
        <v>8.6957852046112005E-2</v>
      </c>
      <c r="AO164" s="56"/>
      <c r="AP164" s="56"/>
      <c r="AQ164" s="58"/>
      <c r="AR164" s="58"/>
      <c r="AS164" s="58"/>
    </row>
    <row r="165" spans="2:45" ht="15">
      <c r="B165" s="19">
        <v>2019</v>
      </c>
      <c r="C165" s="19" t="s">
        <v>18</v>
      </c>
      <c r="D165" s="11">
        <v>14666.41</v>
      </c>
      <c r="E165" s="2">
        <v>18.32</v>
      </c>
      <c r="F165" s="8">
        <f t="shared" si="72"/>
        <v>14684.73</v>
      </c>
      <c r="G165" s="18">
        <f t="shared" si="90"/>
        <v>0.20515703439746372</v>
      </c>
      <c r="H165" s="13">
        <f t="shared" si="91"/>
        <v>86495.08</v>
      </c>
      <c r="I165" s="16">
        <f t="shared" si="73"/>
        <v>1.2143970621855984</v>
      </c>
      <c r="J165" s="13">
        <f>IF(ISNUMBER(F165),F165+F164+F163+F162+F160+F159+F158+F157+F156+F155+F154+F153,"")</f>
        <v>297474.44</v>
      </c>
      <c r="K165" s="16">
        <f t="shared" si="74"/>
        <v>-5.9405484980585122E-2</v>
      </c>
      <c r="L165" s="2">
        <v>23527.56</v>
      </c>
      <c r="M165" s="2">
        <v>2010.08</v>
      </c>
      <c r="N165" s="11"/>
      <c r="O165" s="8">
        <f t="shared" si="75"/>
        <v>25537.64</v>
      </c>
      <c r="P165" s="18">
        <f t="shared" si="76"/>
        <v>-0.72545775066550933</v>
      </c>
      <c r="Q165" s="13">
        <f t="shared" si="77"/>
        <v>279797.18</v>
      </c>
      <c r="R165" s="16">
        <f t="shared" si="78"/>
        <v>-1.5722635019379639E-2</v>
      </c>
      <c r="S165" s="13">
        <f>IF(ISNUMBER(O165),O165+O164+O163+O162+O160+O159+O158+O157+O156+O155+O154+O153,"")</f>
        <v>803810.02</v>
      </c>
      <c r="T165" s="16">
        <f>IF(ISNUMBER(S165),(S165-S152)/S152,"")</f>
        <v>-5.6658797896708517E-3</v>
      </c>
      <c r="U165" s="8">
        <v>8009.56</v>
      </c>
      <c r="V165" s="18">
        <f t="shared" si="80"/>
        <v>-3.3822881923292698E-2</v>
      </c>
      <c r="W165" s="13">
        <f t="shared" si="81"/>
        <v>27901.200000000001</v>
      </c>
      <c r="X165" s="16">
        <f t="shared" si="82"/>
        <v>-8.2179295822360741E-3</v>
      </c>
      <c r="Y165" s="13">
        <f>IF(ISNUMBER(U165),U165+U164+U163+U162+U160+U159+U158+U157+U156+U155+U154+U153,"")</f>
        <v>95801.139999999985</v>
      </c>
      <c r="Z165" s="16">
        <f t="shared" si="83"/>
        <v>0.20044497885747647</v>
      </c>
      <c r="AA165" s="8">
        <v>20.010000000000002</v>
      </c>
      <c r="AB165" s="18" t="e">
        <f t="shared" si="84"/>
        <v>#DIV/0!</v>
      </c>
      <c r="AC165" s="13">
        <f t="shared" si="85"/>
        <v>423.55</v>
      </c>
      <c r="AD165" s="16">
        <f t="shared" si="86"/>
        <v>14.964945344892573</v>
      </c>
      <c r="AE165" s="13">
        <f>IF(ISNUMBER(AA165),AA165+AA164+AA163+AA162+AA160+AA159+AA158+AA157+AA156+AA155+AA154+AA153,"")</f>
        <v>758.57600000000002</v>
      </c>
      <c r="AF165" s="16">
        <f t="shared" si="87"/>
        <v>-0.88789537674241681</v>
      </c>
      <c r="AG165" s="8">
        <f t="shared" si="88"/>
        <v>48251.939999999995</v>
      </c>
      <c r="AH165" s="18">
        <f t="shared" si="92"/>
        <v>-0.57484970109390965</v>
      </c>
      <c r="AI165" s="13">
        <f t="shared" si="93"/>
        <v>394617.00999999995</v>
      </c>
      <c r="AJ165" s="16">
        <f t="shared" si="94"/>
        <v>0.12271094270224528</v>
      </c>
      <c r="AK165" s="13">
        <f>IF(ISNUMBER(AG165),AG165+AG164+AG163+AG162+AG160+AG159+AG158+AG157+AG156+AG155+AG154+AG153,"")</f>
        <v>1197844.1759999997</v>
      </c>
      <c r="AL165" s="16">
        <f t="shared" si="89"/>
        <v>-1.1046349954886526E-2</v>
      </c>
      <c r="AO165" s="56"/>
      <c r="AP165" s="56"/>
      <c r="AQ165" s="57"/>
      <c r="AR165" s="57"/>
      <c r="AS165" s="57"/>
    </row>
    <row r="166" spans="2:45" ht="15">
      <c r="B166" s="19">
        <v>2019</v>
      </c>
      <c r="C166" s="19" t="s">
        <v>19</v>
      </c>
      <c r="D166" s="11">
        <v>22677.47</v>
      </c>
      <c r="E166" s="2">
        <v>41.63</v>
      </c>
      <c r="F166" s="8">
        <f t="shared" si="72"/>
        <v>22719.100000000002</v>
      </c>
      <c r="G166" s="18">
        <f t="shared" si="90"/>
        <v>-0.13639625777160111</v>
      </c>
      <c r="H166" s="13">
        <f t="shared" si="91"/>
        <v>109214.18000000001</v>
      </c>
      <c r="I166" s="16">
        <f t="shared" si="73"/>
        <v>0.67076803281133723</v>
      </c>
      <c r="J166" s="13">
        <f>IF(ISNUMBER(F166),F166+F165+F164+F163+F162+F160+F159+F158+F157+F156+F155+F154,"")</f>
        <v>293886.22000000003</v>
      </c>
      <c r="K166" s="16">
        <f t="shared" si="74"/>
        <v>-6.2933416130820791E-2</v>
      </c>
      <c r="L166" s="2">
        <v>54421.21</v>
      </c>
      <c r="M166" s="2">
        <v>5738.81</v>
      </c>
      <c r="N166" s="11"/>
      <c r="O166" s="8">
        <f t="shared" si="75"/>
        <v>60160.02</v>
      </c>
      <c r="P166" s="18">
        <f t="shared" si="76"/>
        <v>0.18845100989657732</v>
      </c>
      <c r="Q166" s="13">
        <f t="shared" si="77"/>
        <v>339957.2</v>
      </c>
      <c r="R166" s="16">
        <f t="shared" si="78"/>
        <v>1.5139638241696559E-2</v>
      </c>
      <c r="S166" s="13">
        <f>IF(ISNUMBER(O166),O166+O165+O164+O163+O162+O160+O159+O158+O157+O156+O155+O154,"")</f>
        <v>813349.50999999989</v>
      </c>
      <c r="T166" s="16">
        <f t="shared" ref="T166:T168" si="95">IF(ISNUMBER(S166),(S166-S153)/S153,"")</f>
        <v>2.7433077124724523E-2</v>
      </c>
      <c r="U166" s="8">
        <v>8188.42</v>
      </c>
      <c r="V166" s="18">
        <f t="shared" si="80"/>
        <v>-2.1642714790263699E-2</v>
      </c>
      <c r="W166" s="13">
        <f t="shared" si="81"/>
        <v>36089.620000000003</v>
      </c>
      <c r="X166" s="16">
        <f t="shared" si="82"/>
        <v>-1.1296108838021028E-2</v>
      </c>
      <c r="Y166" s="13">
        <f>IF(ISNUMBER(U166),U166+U165+U164+U163+U162+U160+U159+U158+U157+U156+U155+U154,"")</f>
        <v>95619.999999999985</v>
      </c>
      <c r="Z166" s="16">
        <f t="shared" si="83"/>
        <v>0.17618419388893297</v>
      </c>
      <c r="AA166" s="8">
        <v>119.76</v>
      </c>
      <c r="AB166" s="18" t="e">
        <f t="shared" si="84"/>
        <v>#DIV/0!</v>
      </c>
      <c r="AC166" s="13">
        <f t="shared" si="85"/>
        <v>543.31000000000006</v>
      </c>
      <c r="AD166" s="16">
        <f t="shared" si="86"/>
        <v>19.47908028646815</v>
      </c>
      <c r="AE166" s="13">
        <f>IF(ISNUMBER(AA166),AA166+AA165+AA164+AA163+AA162+AA160+AA159+AA158+AA157+AA156+AA155+AA154,"")</f>
        <v>878.3359999999999</v>
      </c>
      <c r="AF166" s="16">
        <f t="shared" si="87"/>
        <v>-0.79288724289112189</v>
      </c>
      <c r="AG166" s="8">
        <f t="shared" si="88"/>
        <v>91187.299999999988</v>
      </c>
      <c r="AH166" s="18">
        <f t="shared" si="92"/>
        <v>6.9051217381629573E-2</v>
      </c>
      <c r="AI166" s="13">
        <f t="shared" si="93"/>
        <v>485804.30999999994</v>
      </c>
      <c r="AJ166" s="16">
        <f t="shared" si="94"/>
        <v>0.11223197976955419</v>
      </c>
      <c r="AK166" s="13">
        <f>IF(ISNUMBER(AG166),AG166+AG165+AG164+AG163+AG162+AG160+AG159+AG158+AG157+AG156+AG155+AG154,"")</f>
        <v>1203734.0659999999</v>
      </c>
      <c r="AL166" s="16">
        <f t="shared" si="89"/>
        <v>1.0866866741889854E-2</v>
      </c>
      <c r="AO166" s="56"/>
      <c r="AP166" s="56"/>
      <c r="AQ166" s="57"/>
      <c r="AR166" s="57"/>
      <c r="AS166" s="57"/>
    </row>
    <row r="167" spans="2:45" ht="15">
      <c r="B167" s="19">
        <v>2019</v>
      </c>
      <c r="C167" s="19" t="s">
        <v>20</v>
      </c>
      <c r="D167" s="11">
        <v>26424.92</v>
      </c>
      <c r="E167" s="2">
        <v>39.85</v>
      </c>
      <c r="F167" s="8">
        <f t="shared" si="72"/>
        <v>26464.769999999997</v>
      </c>
      <c r="G167" s="18">
        <f t="shared" si="90"/>
        <v>9.8856415400814926E-2</v>
      </c>
      <c r="H167" s="13">
        <f t="shared" si="91"/>
        <v>135678.95000000001</v>
      </c>
      <c r="I167" s="16">
        <f t="shared" si="73"/>
        <v>0.51678668132934946</v>
      </c>
      <c r="J167" s="13">
        <f>IF(ISNUMBER(F167),F167+F166+F165+F164+F163+F162+F160+F159+F158+F157+F156+F155,"")</f>
        <v>296267.06999999995</v>
      </c>
      <c r="K167" s="16">
        <f t="shared" si="74"/>
        <v>-3.5311667740374662E-2</v>
      </c>
      <c r="L167" s="2">
        <v>62080.79</v>
      </c>
      <c r="M167" s="2">
        <v>6391.51</v>
      </c>
      <c r="N167" s="11"/>
      <c r="O167" s="8">
        <f t="shared" si="75"/>
        <v>68472.3</v>
      </c>
      <c r="P167" s="18">
        <f t="shared" si="76"/>
        <v>9.5875898767436244E-3</v>
      </c>
      <c r="Q167" s="13">
        <f t="shared" si="77"/>
        <v>408429.5</v>
      </c>
      <c r="R167" s="16">
        <f t="shared" si="78"/>
        <v>1.4204593001828286E-2</v>
      </c>
      <c r="S167" s="13">
        <f>IF(ISNUMBER(O167),O167+O166+O165+O164+O163+O162+O160+O159+O158+O157+O156+O155,"")</f>
        <v>813999.76</v>
      </c>
      <c r="T167" s="16">
        <f t="shared" si="95"/>
        <v>2.6780276570858179E-2</v>
      </c>
      <c r="U167" s="8">
        <v>4805.66</v>
      </c>
      <c r="V167" s="18">
        <f t="shared" si="80"/>
        <v>-0.55657484735997576</v>
      </c>
      <c r="W167" s="13">
        <f t="shared" si="81"/>
        <v>40895.279999999999</v>
      </c>
      <c r="X167" s="16">
        <f t="shared" si="82"/>
        <v>-0.13612848794052515</v>
      </c>
      <c r="Y167" s="13">
        <f>IF(ISNUMBER(U167),U167+U166+U165+U164+U163+U162+U160+U159+U158+U157+U156+U155,"")</f>
        <v>89588.069999999992</v>
      </c>
      <c r="Z167" s="16">
        <f t="shared" si="83"/>
        <v>5.5555405330961656E-2</v>
      </c>
      <c r="AA167" s="8">
        <v>0</v>
      </c>
      <c r="AB167" s="18" t="e">
        <f t="shared" si="84"/>
        <v>#DIV/0!</v>
      </c>
      <c r="AC167" s="13">
        <f t="shared" si="85"/>
        <v>543.31000000000006</v>
      </c>
      <c r="AD167" s="16">
        <f t="shared" si="86"/>
        <v>19.47908028646815</v>
      </c>
      <c r="AE167" s="13">
        <f>IF(ISNUMBER(AA167),AA167+AA166+AA165+AA164+AA163+AA162+AA160+AA159+AA158+AA157+AA156+AA155,"")</f>
        <v>878.3359999999999</v>
      </c>
      <c r="AF167" s="16">
        <f t="shared" si="87"/>
        <v>0.75706206777904672</v>
      </c>
      <c r="AG167" s="8">
        <f t="shared" si="88"/>
        <v>99742.73000000001</v>
      </c>
      <c r="AH167" s="18">
        <f t="shared" si="92"/>
        <v>-2.9206988739732081E-2</v>
      </c>
      <c r="AI167" s="13">
        <f t="shared" si="93"/>
        <v>585547.03999999992</v>
      </c>
      <c r="AJ167" s="16">
        <f t="shared" si="94"/>
        <v>8.5297372241846747E-2</v>
      </c>
      <c r="AK167" s="13">
        <f>IF(ISNUMBER(AG167),AG167+AG166+AG165+AG164+AG163+AG162+AG160+AG159+AG158+AG157+AG156+AG155,"")</f>
        <v>1200733.236</v>
      </c>
      <c r="AL167" s="16">
        <f t="shared" si="89"/>
        <v>1.3060113997489412E-2</v>
      </c>
      <c r="AO167" s="56"/>
      <c r="AP167" s="56"/>
      <c r="AQ167" s="57"/>
      <c r="AR167" s="57"/>
      <c r="AS167" s="57"/>
    </row>
    <row r="168" spans="2:45" ht="15">
      <c r="B168" s="19">
        <v>2019</v>
      </c>
      <c r="C168" s="19" t="s">
        <v>21</v>
      </c>
      <c r="D168" s="11">
        <v>28380.33</v>
      </c>
      <c r="E168" s="2">
        <v>21.65</v>
      </c>
      <c r="F168" s="8">
        <f t="shared" si="72"/>
        <v>28401.980000000003</v>
      </c>
      <c r="G168" s="18">
        <f t="shared" si="90"/>
        <v>4.0980623349986658E-2</v>
      </c>
      <c r="H168" s="13">
        <f t="shared" si="91"/>
        <v>164080.93000000002</v>
      </c>
      <c r="I168" s="16">
        <f t="shared" si="73"/>
        <v>0.40557940245053276</v>
      </c>
      <c r="J168" s="13">
        <f>IF(ISNUMBER(F168),F168+F167+F166+F165+F164+F163+F162+F160+F159+F158+F157+F156,"")</f>
        <v>297385.18</v>
      </c>
      <c r="K168" s="16">
        <f t="shared" si="74"/>
        <v>-2.3255642805714734E-2</v>
      </c>
      <c r="L168" s="2">
        <v>63592.22</v>
      </c>
      <c r="M168" s="2">
        <v>9335.2800000000007</v>
      </c>
      <c r="N168" s="11"/>
      <c r="O168" s="8">
        <f t="shared" si="75"/>
        <v>72927.5</v>
      </c>
      <c r="P168" s="18">
        <f t="shared" si="76"/>
        <v>9.0940396530711662E-2</v>
      </c>
      <c r="Q168" s="13">
        <f t="shared" si="77"/>
        <v>481357</v>
      </c>
      <c r="R168" s="16">
        <f t="shared" si="78"/>
        <v>2.5129043309650743E-2</v>
      </c>
      <c r="S168" s="13">
        <f>IF(ISNUMBER(O168),O168+O167+O166+O165+O164+O163+O162+O160+O159+O158+O157+O156,"")</f>
        <v>820078.97</v>
      </c>
      <c r="T168" s="16">
        <f t="shared" si="95"/>
        <v>2.5512568290651381E-2</v>
      </c>
      <c r="U168" s="8">
        <v>8321.2199999999993</v>
      </c>
      <c r="V168" s="18">
        <f t="shared" si="80"/>
        <v>-8.4963827281454588E-2</v>
      </c>
      <c r="W168" s="13">
        <f t="shared" si="81"/>
        <v>49216.5</v>
      </c>
      <c r="X168" s="16">
        <f t="shared" si="82"/>
        <v>-0.1278836419773324</v>
      </c>
      <c r="Y168" s="13">
        <f>IF(ISNUMBER(U168),U168+U167+U166+U165+U164+U163+U162+U160+U159+U158+U157+U156,"")</f>
        <v>88815.42</v>
      </c>
      <c r="Z168" s="16">
        <f t="shared" si="83"/>
        <v>1.6817502660281938E-2</v>
      </c>
      <c r="AA168" s="8">
        <v>0</v>
      </c>
      <c r="AB168" s="18">
        <f t="shared" si="84"/>
        <v>-1</v>
      </c>
      <c r="AC168" s="13">
        <f t="shared" si="85"/>
        <v>543.31000000000006</v>
      </c>
      <c r="AD168" s="16">
        <f t="shared" si="86"/>
        <v>6.2368964368964379</v>
      </c>
      <c r="AE168" s="13">
        <f>IF(ISNUMBER(AA168),AA168+AA167+AA166+AA165+AA164+AA163+AA162+AA160+AA159+AA158+AA157+AA156,"")</f>
        <v>829.79099999999994</v>
      </c>
      <c r="AF168" s="16">
        <f t="shared" si="87"/>
        <v>0.66908241711823691</v>
      </c>
      <c r="AG168" s="8">
        <f t="shared" si="88"/>
        <v>109650.70000000001</v>
      </c>
      <c r="AH168" s="18">
        <f t="shared" si="92"/>
        <v>6.1739542380106767E-2</v>
      </c>
      <c r="AI168" s="13">
        <f t="shared" si="93"/>
        <v>695197.74</v>
      </c>
      <c r="AJ168" s="16">
        <f t="shared" si="94"/>
        <v>8.1512494228485569E-2</v>
      </c>
      <c r="AK168" s="13">
        <f>IF(ISNUMBER(AG168),AG168+AG167+AG166+AG165+AG164+AG163+AG162+AG160+AG159+AG158+AG157+AG156,"")</f>
        <v>1207109.361</v>
      </c>
      <c r="AL168" s="16">
        <f t="shared" si="89"/>
        <v>1.2687105301158984E-2</v>
      </c>
      <c r="AO168" s="56"/>
      <c r="AP168" s="56"/>
      <c r="AQ168" s="57"/>
      <c r="AR168" s="57"/>
      <c r="AS168" s="57"/>
    </row>
    <row r="169" spans="2:45" ht="15">
      <c r="B169" s="19">
        <v>2019</v>
      </c>
      <c r="C169" s="19" t="s">
        <v>22</v>
      </c>
      <c r="D169" s="11">
        <v>28086</v>
      </c>
      <c r="E169" s="2">
        <v>19.260000000000002</v>
      </c>
      <c r="F169" s="8">
        <f t="shared" si="72"/>
        <v>28105.26</v>
      </c>
      <c r="G169" s="18">
        <f>IF(ISNUMBER(F169),(F169-F156)/F156,"")</f>
        <v>-4.8301671865037199E-2</v>
      </c>
      <c r="H169" s="13">
        <f t="shared" si="91"/>
        <v>192186.19000000003</v>
      </c>
      <c r="I169" s="16">
        <f>IF(ISNUMBER(H169),(H169-H156)/H156,"")</f>
        <v>0.31393970743802813</v>
      </c>
      <c r="J169" s="13">
        <f>IF(ISNUMBER(F169),F169+F168+F167+F166+F165+F164+F163+F162+F160+F159+F158+F157,"")</f>
        <v>295958.75</v>
      </c>
      <c r="K169" s="16">
        <f>IF(ISNUMBER(J169),(J169-J156)/J156,"")</f>
        <v>-2.2753825048685832E-2</v>
      </c>
      <c r="L169" s="2">
        <v>65413.95</v>
      </c>
      <c r="M169" s="2">
        <v>15960.63</v>
      </c>
      <c r="N169" s="11"/>
      <c r="O169" s="8">
        <f>IF(L169+M169+N169&gt;0,L169+M169+N169,"")</f>
        <v>81374.58</v>
      </c>
      <c r="P169" s="18">
        <f>IF(ISNUMBER(O169),(O169-O156)/O156,"")</f>
        <v>4.2682884638892166E-2</v>
      </c>
      <c r="Q169" s="13">
        <f>IF(ISNUMBER(O169),Q168+O169,"")</f>
        <v>562731.57999999996</v>
      </c>
      <c r="R169" s="16">
        <f>IF(ISNUMBER(O169),(Q169-Q156)/Q156,"")</f>
        <v>2.7630796755586273E-2</v>
      </c>
      <c r="S169" s="13">
        <f>IF(ISNUMBER(O169),O169+O168+O167+O166+O165+O164+O163+O162+O160+O159+O158+O157,"")</f>
        <v>823410.09000000008</v>
      </c>
      <c r="T169" s="16">
        <f>IF(ISNUMBER(S169),(S169-S156)/S156,"")</f>
        <v>2.3366702707773558E-2</v>
      </c>
      <c r="U169" s="8">
        <v>7783.07</v>
      </c>
      <c r="V169" s="18">
        <f>IF(ISNUMBER(U169),(U169-U156)/U156,"")</f>
        <v>-0.10909203295288186</v>
      </c>
      <c r="W169" s="13">
        <f>IF(ISNUMBER(U169),W168+U169,"")</f>
        <v>56999.57</v>
      </c>
      <c r="X169" s="16">
        <f>IF(ISNUMBER(U169),(W169-W156)/W156,"")</f>
        <v>-0.1253645876170334</v>
      </c>
      <c r="Y169" s="13">
        <f>IF(ISNUMBER(U169),U169+U168+U167+U166+U165+U164+U163+U162+U160+U159+U158+U157,"")</f>
        <v>87862.38</v>
      </c>
      <c r="Z169" s="16">
        <f>IF(ISNUMBER(Y169),(Y169-Y156)/Y156,"")</f>
        <v>-1.4677549077734434E-3</v>
      </c>
      <c r="AA169" s="8">
        <v>19.98</v>
      </c>
      <c r="AB169" s="18">
        <f>IF(ISNUMBER(AA169),(AA169-AA156)/AA156,"")</f>
        <v>2.5031289111384253E-4</v>
      </c>
      <c r="AC169" s="13">
        <f>IF(ISNUMBER(AA169),AC168+AA169,"")</f>
        <v>563.29000000000008</v>
      </c>
      <c r="AD169" s="16">
        <f t="shared" si="86"/>
        <v>4.9262493424513414</v>
      </c>
      <c r="AE169" s="13">
        <f>IF(ISNUMBER(AA169),AA169+AA168+AA167+AA166+AA165+AA164+AA163+AA162+AA160+AA159+AA158+AA157,"")</f>
        <v>829.79599999999994</v>
      </c>
      <c r="AF169" s="16">
        <f>IF(ISNUMBER(AE169),(AE169-AE156)/AE156,"")</f>
        <v>0.62552107820090874</v>
      </c>
      <c r="AG169" s="8">
        <f t="shared" si="88"/>
        <v>117282.89</v>
      </c>
      <c r="AH169" s="18">
        <f>IF(ISNUMBER(AG169),(AG169-AG156)/AG156,"")</f>
        <v>8.1805630276338432E-3</v>
      </c>
      <c r="AI169" s="13">
        <f t="shared" si="93"/>
        <v>812480.63</v>
      </c>
      <c r="AJ169" s="16">
        <f>IF(ISNUMBER(AG169),(AI169-AI156)/AI156,"")</f>
        <v>7.027493996668277E-2</v>
      </c>
      <c r="AK169" s="13">
        <f>IF(ISNUMBER(AG169),AG169+AG168+AG167+AG166+AG165+AG164+AG163+AG162+AG160+AG159+AG158+AG157,"")</f>
        <v>1208061.0160000001</v>
      </c>
      <c r="AL169" s="16">
        <f>IF(ISNUMBER(AK169),(AK169-AK156)/AK156,"")</f>
        <v>1.0117585962977843E-2</v>
      </c>
      <c r="AO169" s="56"/>
      <c r="AP169" s="56"/>
      <c r="AQ169" s="57"/>
      <c r="AR169" s="57"/>
      <c r="AS169" s="57"/>
    </row>
    <row r="170" spans="2:45" ht="15">
      <c r="B170" s="19">
        <v>2019</v>
      </c>
      <c r="C170" s="19" t="s">
        <v>23</v>
      </c>
      <c r="D170" s="2">
        <v>24226.05</v>
      </c>
      <c r="E170" s="2">
        <v>50.03</v>
      </c>
      <c r="F170" s="8">
        <f>IF((D170+E170)&gt;0,D170+E170,"")</f>
        <v>24276.079999999998</v>
      </c>
      <c r="G170" s="18">
        <f>IF(ISNUMBER(F170),(F170-F157)/F157,"")</f>
        <v>1.4602521284807863E-2</v>
      </c>
      <c r="H170" s="13">
        <f t="shared" si="91"/>
        <v>216462.27000000002</v>
      </c>
      <c r="I170" s="16">
        <f>IF(ISNUMBER(H170),(H170-H157)/H157,"")</f>
        <v>0.27185740351794213</v>
      </c>
      <c r="J170" s="13">
        <f>IF(ISNUMBER(F170),F170+F169+F168+F167+F166+F165+F164+F163+F162+F160+F159+F158,"")</f>
        <v>296308.14</v>
      </c>
      <c r="K170" s="16">
        <f>IF(ISNUMBER(J170),(J170-J157)/J157,"")</f>
        <v>-1.4389157101686516E-2</v>
      </c>
      <c r="L170" s="2">
        <v>63346.82</v>
      </c>
      <c r="M170" s="2">
        <v>9057.02</v>
      </c>
      <c r="N170" s="11"/>
      <c r="O170" s="8">
        <f>IF(L170+M170+N170&gt;0,L170+M170+N170,"")</f>
        <v>72403.839999999997</v>
      </c>
      <c r="P170" s="18">
        <f>IF(ISNUMBER(O170),(O170-O157)/O157,"")</f>
        <v>0.11832985984702854</v>
      </c>
      <c r="Q170" s="13">
        <f>IF(ISNUMBER(O170),Q169+O170,"")</f>
        <v>635135.41999999993</v>
      </c>
      <c r="R170" s="16">
        <f>IF(ISNUMBER(O170),(Q170-Q157)/Q157,"")</f>
        <v>3.7220367853507706E-2</v>
      </c>
      <c r="S170" s="13">
        <f>IF(ISNUMBER(O170),O170+O169+O168+O167+O166+O165+O164+O163+O162+O160+O159+O158,"")</f>
        <v>831071.10000000009</v>
      </c>
      <c r="T170" s="16">
        <f>IF(ISNUMBER(S170),(S170-S157)/S157,"")</f>
        <v>3.6882187584836065E-2</v>
      </c>
      <c r="U170" s="8">
        <v>8134.24</v>
      </c>
      <c r="V170" s="18">
        <f>IF(ISNUMBER(U170),(U170-U157)/U157,"")</f>
        <v>-4.0273350024423123E-2</v>
      </c>
      <c r="W170" s="13">
        <f>IF(ISNUMBER(U170),W169+U170,"")</f>
        <v>65133.81</v>
      </c>
      <c r="X170" s="16">
        <f>IF(ISNUMBER(U170),(W170-W157)/W157,"")</f>
        <v>-0.11557170809734806</v>
      </c>
      <c r="Y170" s="13">
        <f>IF(ISNUMBER(U170),U170+U169+U168+U167+U166+U165+U164+U163+U162+U160+U159+U158,"")</f>
        <v>87521.040000000008</v>
      </c>
      <c r="Z170" s="16">
        <f>IF(ISNUMBER(Y170),(Y170-Y157)/Y157,"")</f>
        <v>-2.7278663235360347E-2</v>
      </c>
      <c r="AA170" s="8">
        <v>19.989999999999998</v>
      </c>
      <c r="AB170" s="18">
        <f>IF(ISNUMBER(AA170),(AA170-AA157)/AA157,"")</f>
        <v>-0.16725682149552179</v>
      </c>
      <c r="AC170" s="13">
        <f>IF(ISNUMBER(AA170),AC169+AA170,"")</f>
        <v>583.28000000000009</v>
      </c>
      <c r="AD170" s="16">
        <f t="shared" si="86"/>
        <v>3.8992482466087108</v>
      </c>
      <c r="AE170" s="13">
        <f>IF(ISNUMBER(AA170),AA170+AA169+AA168+AA167+AA166+AA165+AA164+AA163+AA162+AA160+AA159+AA158,"")</f>
        <v>825.78099999999995</v>
      </c>
      <c r="AF170" s="16">
        <f>IF(ISNUMBER(AE170),(AE170-AE157)/AE157,"")</f>
        <v>0.54789919116751162</v>
      </c>
      <c r="AG170" s="8">
        <f t="shared" si="88"/>
        <v>104834.15000000001</v>
      </c>
      <c r="AH170" s="18">
        <f>IF(ISNUMBER(AG170),(AG170-AG157)/AG157,"")</f>
        <v>7.8883560777883027E-2</v>
      </c>
      <c r="AI170" s="13">
        <f t="shared" si="93"/>
        <v>917314.78</v>
      </c>
      <c r="AJ170" s="16">
        <f>IF(ISNUMBER(AG170),(AI170-AI157)/AI157,"")</f>
        <v>7.1251805883588509E-2</v>
      </c>
      <c r="AK170" s="13">
        <f>IF(ISNUMBER(AG170),AG170+AG169+AG168+AG167+AG166+AG165+AG164+AG163+AG162+AG160+AG159+AG158,"")</f>
        <v>1215726.061</v>
      </c>
      <c r="AL170" s="16">
        <f>IF(ISNUMBER(AK170),(AK170-AK157)/AK157,"")</f>
        <v>1.9346325753036003E-2</v>
      </c>
      <c r="AO170" s="56"/>
      <c r="AP170" s="56"/>
      <c r="AQ170" s="57"/>
      <c r="AR170" s="57"/>
      <c r="AS170" s="57"/>
    </row>
    <row r="171" spans="2:45" ht="15">
      <c r="B171" s="19">
        <v>2019</v>
      </c>
      <c r="C171" s="19" t="s">
        <v>24</v>
      </c>
      <c r="D171" s="2"/>
      <c r="E171" s="2"/>
      <c r="F171" s="8" t="str">
        <f>IF((D171+E171)&gt;0,D171+E171,"")</f>
        <v/>
      </c>
      <c r="G171" s="18" t="str">
        <f>IF(ISNUMBER(F171),(F171-F158)/F158,"")</f>
        <v/>
      </c>
      <c r="H171" s="13" t="str">
        <f t="shared" si="91"/>
        <v/>
      </c>
      <c r="I171" s="16" t="str">
        <f>IF(ISNUMBER(H171),(H171-H158)/H158,"")</f>
        <v/>
      </c>
      <c r="J171" s="13" t="str">
        <f>IF(ISNUMBER(F171),F171+F170+F169+F168+F167+F166+F165+F164+F163+F162+F160+F159,"")</f>
        <v/>
      </c>
      <c r="K171" s="16" t="str">
        <f>IF(ISNUMBER(J171),(J171-J158)/J158,"")</f>
        <v/>
      </c>
      <c r="L171" s="2"/>
      <c r="M171" s="2"/>
      <c r="N171" s="11"/>
      <c r="O171" s="8" t="str">
        <f>IF(L171+M171+N171&gt;0,L171+M171+N171,"")</f>
        <v/>
      </c>
      <c r="P171" s="18" t="str">
        <f>IF(ISNUMBER(O171),(O171-O158)/O158,"")</f>
        <v/>
      </c>
      <c r="Q171" s="13" t="str">
        <f>IF(ISNUMBER(O171),Q170+O171,"")</f>
        <v/>
      </c>
      <c r="R171" s="16" t="str">
        <f>IF(ISNUMBER(O171),(Q171-Q158)/Q158,"")</f>
        <v/>
      </c>
      <c r="S171" s="13" t="str">
        <f>IF(ISNUMBER(O171),O171+O170+O169+O168+O167+O166+O165+O164+O163+O162+O160+O159,"")</f>
        <v/>
      </c>
      <c r="T171" s="16" t="str">
        <f>IF(ISNUMBER(S171),(S171-S158)/S158,"")</f>
        <v/>
      </c>
      <c r="U171" s="8"/>
      <c r="V171" s="18" t="str">
        <f>IF(ISNUMBER(U171),(U171-U158)/U158,"")</f>
        <v/>
      </c>
      <c r="W171" s="13" t="str">
        <f>IF(ISNUMBER(U171),W170+U171,"")</f>
        <v/>
      </c>
      <c r="X171" s="16" t="str">
        <f>IF(ISNUMBER(U171),(W171-W158)/W158,"")</f>
        <v/>
      </c>
      <c r="Y171" s="13" t="str">
        <f>IF(ISNUMBER(U171),U171+U170+U169+U168+U167+U166+U165+U164+U163+U162+U160+U159,"")</f>
        <v/>
      </c>
      <c r="Z171" s="16" t="str">
        <f>IF(ISNUMBER(Y171),(Y171-Y158)/Y158,"")</f>
        <v/>
      </c>
      <c r="AA171" s="8"/>
      <c r="AB171" s="18" t="str">
        <f>IF(ISNUMBER(AA171),(AA171-AA158)/AA158,"")</f>
        <v/>
      </c>
      <c r="AC171" s="13" t="str">
        <f>IF(ISNUMBER(AA171),AC170+AA171,"")</f>
        <v/>
      </c>
      <c r="AD171" s="16" t="str">
        <f t="shared" si="86"/>
        <v/>
      </c>
      <c r="AE171" s="13" t="str">
        <f>IF(ISNUMBER(AA171),AA171+AA170+AA169+AA168+AA167+AA166+AA165+AA164+AA163+AA162+AA160+AA159,"")</f>
        <v/>
      </c>
      <c r="AF171" s="16" t="str">
        <f>IF(ISNUMBER(AE171),(AE171-AE158)/AE158,"")</f>
        <v/>
      </c>
      <c r="AG171" s="8"/>
      <c r="AH171" s="18" t="str">
        <f>IF(ISNUMBER(AG171),(AG171-AG158)/AG158,"")</f>
        <v/>
      </c>
      <c r="AI171" s="13" t="str">
        <f t="shared" si="93"/>
        <v/>
      </c>
      <c r="AJ171" s="16" t="str">
        <f>IF(ISNUMBER(AG171),(AI171-AI158)/AI158,"")</f>
        <v/>
      </c>
      <c r="AK171" s="13" t="str">
        <f>IF(ISNUMBER(AG171),AG171+AG170+AG169+AG168+AG167+AG166+AG165+AG164+AG163+AG162+AG160+AG159,"")</f>
        <v/>
      </c>
      <c r="AL171" s="16" t="str">
        <f>IF(ISNUMBER(AK171),(AK171-AK158)/AK158,"")</f>
        <v/>
      </c>
    </row>
    <row r="172" spans="2:45" ht="15">
      <c r="B172" s="19">
        <v>2019</v>
      </c>
      <c r="C172" s="19" t="s">
        <v>25</v>
      </c>
      <c r="D172" s="2"/>
      <c r="E172" s="2"/>
      <c r="F172" s="8" t="str">
        <f>IF((D172+E172)&gt;0,D172+E172,"")</f>
        <v/>
      </c>
      <c r="G172" s="18" t="str">
        <f>IF(ISNUMBER(F172),(F172-F159)/F159,"")</f>
        <v/>
      </c>
      <c r="H172" s="13" t="str">
        <f t="shared" si="91"/>
        <v/>
      </c>
      <c r="I172" s="16" t="str">
        <f>IF(ISNUMBER(H172),(H172-H159)/H159,"")</f>
        <v/>
      </c>
      <c r="J172" s="13" t="str">
        <f>IF(ISNUMBER(F172),F172+F171+F170+F169+F168+F167+F166+F165+F164+F163+F162+F160,"")</f>
        <v/>
      </c>
      <c r="K172" s="16" t="str">
        <f>IF(ISNUMBER(J172),(J172-J159)/J159,"")</f>
        <v/>
      </c>
      <c r="L172" s="2"/>
      <c r="M172" s="2"/>
      <c r="N172" s="11"/>
      <c r="O172" s="8" t="str">
        <f>IF(L172+M172+N172&gt;0,L172+M172+N172,"")</f>
        <v/>
      </c>
      <c r="P172" s="18" t="str">
        <f>IF(ISNUMBER(O172),(O172-O159)/O159,"")</f>
        <v/>
      </c>
      <c r="Q172" s="13" t="str">
        <f>IF(ISNUMBER(O172),Q171+O172,"")</f>
        <v/>
      </c>
      <c r="R172" s="16" t="str">
        <f>IF(ISNUMBER(O172),(Q172-Q159)/Q159,"")</f>
        <v/>
      </c>
      <c r="S172" s="13" t="str">
        <f>IF(ISNUMBER(O172),O172+O171+O170+O169+O168+O167+O166+O165+O164+O163+O162+O160,"")</f>
        <v/>
      </c>
      <c r="T172" s="16" t="str">
        <f>IF(ISNUMBER(S172),(S172-S159)/S159,"")</f>
        <v/>
      </c>
      <c r="U172" s="8"/>
      <c r="V172" s="18" t="str">
        <f>IF(ISNUMBER(U172),(U172-U159)/U159,"")</f>
        <v/>
      </c>
      <c r="W172" s="13" t="str">
        <f>IF(ISNUMBER(U172),W171+U172,"")</f>
        <v/>
      </c>
      <c r="X172" s="16" t="str">
        <f>IF(ISNUMBER(U172),(W172-W159)/W159,"")</f>
        <v/>
      </c>
      <c r="Y172" s="13" t="str">
        <f>IF(ISNUMBER(U172),U172+U171+U170+U169+U168+U167+U166+U165+U164+U163+U162+U160,"")</f>
        <v/>
      </c>
      <c r="Z172" s="16" t="str">
        <f>IF(ISNUMBER(Y172),(Y172-Y159)/Y159,"")</f>
        <v/>
      </c>
      <c r="AA172" s="8"/>
      <c r="AB172" s="18" t="str">
        <f>IF(ISNUMBER(AA172),(AA172-AA159)/AA159,"")</f>
        <v/>
      </c>
      <c r="AC172" s="13" t="str">
        <f>IF(ISNUMBER(AA172),AC171+AA172,"")</f>
        <v/>
      </c>
      <c r="AD172" s="16" t="str">
        <f t="shared" si="86"/>
        <v/>
      </c>
      <c r="AE172" s="13" t="str">
        <f>IF(ISNUMBER(AA172),AA172+AA171+AA170+AA169+AA168+AA167+AA166+AA165+AA164+AA163+AA162+AA160,"")</f>
        <v/>
      </c>
      <c r="AF172" s="16" t="str">
        <f>IF(ISNUMBER(AE172),(AE172-AE159)/AE159,"")</f>
        <v/>
      </c>
      <c r="AG172" s="8"/>
      <c r="AH172" s="18" t="str">
        <f>IF(ISNUMBER(AG172),(AG172-AG159)/AG159,"")</f>
        <v/>
      </c>
      <c r="AI172" s="13" t="str">
        <f t="shared" si="93"/>
        <v/>
      </c>
      <c r="AJ172" s="16" t="str">
        <f>IF(ISNUMBER(AG172),(AI172-AI159)/AI159,"")</f>
        <v/>
      </c>
      <c r="AK172" s="13" t="str">
        <f>IF(ISNUMBER(AG172),AG172+AG171+AG170+AG169+AG168+AG167+AG166+AG165+AG164+AG163+AG162+AG160,"")</f>
        <v/>
      </c>
      <c r="AL172" s="16" t="str">
        <f>IF(ISNUMBER(AK172),(AK172-AK159)/AK159,"")</f>
        <v/>
      </c>
    </row>
    <row r="173" spans="2:45" ht="15">
      <c r="B173" s="19">
        <v>2019</v>
      </c>
      <c r="C173" s="19" t="s">
        <v>26</v>
      </c>
      <c r="D173" s="2"/>
      <c r="E173" s="2"/>
      <c r="F173" s="8" t="str">
        <f>IF((D173+E173)&gt;0,D173+E173,"")</f>
        <v/>
      </c>
      <c r="G173" s="18" t="str">
        <f>IF(ISNUMBER(F173),(F173-F160)/F160,"")</f>
        <v/>
      </c>
      <c r="H173" s="13" t="str">
        <f t="shared" si="91"/>
        <v/>
      </c>
      <c r="I173" s="16" t="str">
        <f>IF(ISNUMBER(H173),(H173-H160)/H160,"")</f>
        <v/>
      </c>
      <c r="J173" s="13" t="str">
        <f>IF(ISNUMBER(F173),F173+F172+F171+F170+F169+F168+F167+F166+F165+F164+F163+F162,"")</f>
        <v/>
      </c>
      <c r="K173" s="16" t="str">
        <f>IF(ISNUMBER(J173),(J173-J160)/J160,"")</f>
        <v/>
      </c>
      <c r="L173" s="2"/>
      <c r="M173" s="2"/>
      <c r="N173" s="11"/>
      <c r="O173" s="8" t="str">
        <f>IF(L173+M173+N173&gt;0,L173+M173+N173,"")</f>
        <v/>
      </c>
      <c r="P173" s="18" t="str">
        <f>IF(ISNUMBER(O173),(O173-O160)/O160,"")</f>
        <v/>
      </c>
      <c r="Q173" s="13" t="str">
        <f>IF(ISNUMBER(O173),Q172+O173,"")</f>
        <v/>
      </c>
      <c r="R173" s="16" t="str">
        <f>IF(ISNUMBER(O173),(Q173-Q160)/Q160,"")</f>
        <v/>
      </c>
      <c r="S173" s="13" t="str">
        <f>IF(ISNUMBER(O173),O173+O172+O171+O170+O169+O168+O167+O166+O165+O164+O163+O162,"")</f>
        <v/>
      </c>
      <c r="T173" s="16" t="str">
        <f>IF(ISNUMBER(S173),(S173-S160)/S160,"")</f>
        <v/>
      </c>
      <c r="U173" s="8"/>
      <c r="V173" s="18" t="str">
        <f>IF(ISNUMBER(U173),(U173-U160)/U160,"")</f>
        <v/>
      </c>
      <c r="W173" s="13" t="str">
        <f>IF(ISNUMBER(U173),W172+U173,"")</f>
        <v/>
      </c>
      <c r="X173" s="16" t="str">
        <f>IF(ISNUMBER(U173),(W173-W160)/W160,"")</f>
        <v/>
      </c>
      <c r="Y173" s="13" t="str">
        <f>IF(ISNUMBER(U173),U173+U172+U171+U170+U169+U168+U167+U166+U165+U164+U163+U162,"")</f>
        <v/>
      </c>
      <c r="Z173" s="16" t="str">
        <f>IF(ISNUMBER(Y173),(Y173-Y160)/Y160,"")</f>
        <v/>
      </c>
      <c r="AA173" s="8"/>
      <c r="AB173" s="18" t="str">
        <f>IF(ISNUMBER(AA173),(AA173-AA160)/AA160,"")</f>
        <v/>
      </c>
      <c r="AC173" s="13" t="str">
        <f>IF(ISNUMBER(AA173),AC172+AA173,"")</f>
        <v/>
      </c>
      <c r="AD173" s="16" t="str">
        <f t="shared" si="86"/>
        <v/>
      </c>
      <c r="AE173" s="13" t="str">
        <f>IF(ISNUMBER(AA173),AA173+AA172+AA171+AA170+AA169+AA168+AA167+AA166+AA165+AA164+AA163+AA162,"")</f>
        <v/>
      </c>
      <c r="AF173" s="16" t="str">
        <f>IF(ISNUMBER(AE173),(AE173-AE160)/AE160,"")</f>
        <v/>
      </c>
      <c r="AG173" s="8"/>
      <c r="AH173" s="18" t="str">
        <f>IF(ISNUMBER(AG173),(AG173-AG160)/AG160,"")</f>
        <v/>
      </c>
      <c r="AI173" s="13" t="str">
        <f t="shared" si="93"/>
        <v/>
      </c>
      <c r="AJ173" s="16" t="str">
        <f>IF(ISNUMBER(AG173),(AI173-AI160)/AI160,"")</f>
        <v/>
      </c>
      <c r="AK173" s="13" t="str">
        <f>IF(ISNUMBER(AG173),AG173+AG172+AG171+AG170+AG169+AG168+AG167+AG166+AG165+AG164+AG163+AG162,"")</f>
        <v/>
      </c>
      <c r="AL173" s="16" t="str">
        <f>IF(ISNUMBER(AK173),(AK173-AK160)/AK160,"")</f>
        <v/>
      </c>
    </row>
    <row r="174" spans="2:45">
      <c r="B174" s="20">
        <v>2019</v>
      </c>
      <c r="C174" s="20" t="s">
        <v>2</v>
      </c>
      <c r="D174" s="25">
        <f>SUM(D162:D173)</f>
        <v>216219.93</v>
      </c>
      <c r="E174" s="25">
        <f>SUM(E162:E173)</f>
        <v>242.34</v>
      </c>
      <c r="F174" s="25">
        <f>SUM(F162:F173)</f>
        <v>216462.27000000002</v>
      </c>
      <c r="G174" s="23"/>
      <c r="H174" s="26"/>
      <c r="I174" s="26"/>
      <c r="J174" s="26"/>
      <c r="K174" s="26"/>
      <c r="L174" s="25">
        <f>SUM(L162:L173)</f>
        <v>564457.37</v>
      </c>
      <c r="M174" s="25">
        <f>SUM(M162:M173)</f>
        <v>70678.05</v>
      </c>
      <c r="N174" s="25">
        <f>SUM(N162:N173)</f>
        <v>0</v>
      </c>
      <c r="O174" s="25">
        <f>SUM(O162:O173)</f>
        <v>635135.41999999993</v>
      </c>
      <c r="P174" s="23"/>
      <c r="Q174" s="26"/>
      <c r="R174" s="26"/>
      <c r="S174" s="26"/>
      <c r="T174" s="26"/>
      <c r="U174" s="25">
        <f>SUM(U162:U173)</f>
        <v>65133.81</v>
      </c>
      <c r="V174" s="23"/>
      <c r="W174" s="26"/>
      <c r="X174" s="26"/>
      <c r="Y174" s="26"/>
      <c r="Z174" s="26"/>
      <c r="AA174" s="25">
        <f>SUM(AA162:AA173)</f>
        <v>583.28000000000009</v>
      </c>
      <c r="AB174" s="23"/>
      <c r="AC174" s="26"/>
      <c r="AD174" s="26"/>
      <c r="AE174" s="26"/>
      <c r="AF174" s="26"/>
      <c r="AG174" s="25">
        <f>SUM(AG162:AG173)</f>
        <v>917314.78</v>
      </c>
      <c r="AH174" s="23"/>
      <c r="AI174" s="26"/>
      <c r="AJ174" s="26"/>
      <c r="AK174" s="26"/>
      <c r="AL174" s="26"/>
    </row>
    <row r="175" spans="2:45">
      <c r="E175" s="50"/>
      <c r="F175" s="50"/>
      <c r="G175" s="47"/>
      <c r="H175" s="47"/>
      <c r="I175" s="47"/>
      <c r="O175" s="32"/>
    </row>
    <row r="176" spans="2:45">
      <c r="E176" s="50"/>
      <c r="F176" s="50"/>
      <c r="G176" s="47"/>
      <c r="H176" s="47"/>
      <c r="I176" s="47"/>
    </row>
    <row r="177" spans="2:9">
      <c r="B177" s="33" t="s">
        <v>46</v>
      </c>
      <c r="C177" s="95">
        <v>43768</v>
      </c>
      <c r="E177" s="50"/>
      <c r="F177" s="50"/>
      <c r="G177" s="47"/>
      <c r="H177" s="47"/>
      <c r="I177" s="47"/>
    </row>
    <row r="178" spans="2:9">
      <c r="E178" s="50"/>
      <c r="F178" s="50"/>
      <c r="G178" s="47"/>
      <c r="H178" s="47"/>
      <c r="I178" s="47"/>
    </row>
    <row r="179" spans="2:9">
      <c r="E179" s="50"/>
      <c r="F179" s="50"/>
      <c r="G179" s="47"/>
      <c r="H179" s="47"/>
      <c r="I179" s="47"/>
    </row>
    <row r="180" spans="2:9">
      <c r="E180" s="50"/>
      <c r="F180" s="50"/>
      <c r="G180" s="47"/>
      <c r="H180" s="47"/>
      <c r="I180" s="47"/>
    </row>
    <row r="181" spans="2:9">
      <c r="E181" s="50"/>
      <c r="F181" s="50"/>
      <c r="G181" s="47"/>
      <c r="H181" s="47"/>
      <c r="I181" s="47"/>
    </row>
    <row r="182" spans="2:9">
      <c r="E182" s="50"/>
      <c r="F182" s="50"/>
      <c r="G182" s="47"/>
      <c r="H182" s="47"/>
      <c r="I182" s="47"/>
    </row>
    <row r="183" spans="2:9">
      <c r="E183" s="50"/>
      <c r="F183" s="50"/>
      <c r="G183" s="47"/>
      <c r="H183" s="47"/>
      <c r="I183" s="47"/>
    </row>
    <row r="184" spans="2:9">
      <c r="E184" s="50"/>
      <c r="F184" s="50"/>
      <c r="G184" s="47"/>
      <c r="H184" s="47"/>
      <c r="I184" s="47"/>
    </row>
    <row r="185" spans="2:9">
      <c r="E185" s="50"/>
      <c r="F185" s="50"/>
      <c r="G185" s="47"/>
      <c r="H185" s="47"/>
      <c r="I185" s="47"/>
    </row>
    <row r="186" spans="2:9" ht="14.25">
      <c r="E186" s="51"/>
      <c r="F186" s="51"/>
      <c r="G186" s="48"/>
      <c r="H186" s="48"/>
      <c r="I186" s="48"/>
    </row>
    <row r="187" spans="2:9" ht="15">
      <c r="E187" s="49"/>
      <c r="F187" s="50"/>
      <c r="G187" s="47"/>
      <c r="H187" s="47"/>
      <c r="I187"/>
    </row>
    <row r="188" spans="2:9" ht="15">
      <c r="E188" s="49"/>
      <c r="F188" s="50"/>
      <c r="G188" s="47"/>
      <c r="H188" s="47"/>
      <c r="I188"/>
    </row>
    <row r="189" spans="2:9" ht="15">
      <c r="E189" s="50"/>
      <c r="F189" s="10"/>
      <c r="G189"/>
      <c r="H189"/>
      <c r="I189"/>
    </row>
  </sheetData>
  <autoFilter ref="B5:C161" xr:uid="{00000000-0009-0000-0000-000000000000}">
    <filterColumn colId="0">
      <filters>
        <filter val="2017"/>
        <filter val="2018"/>
      </filters>
    </filterColumn>
  </autoFilter>
  <phoneticPr fontId="5" type="noConversion"/>
  <pageMargins left="0.75" right="0.75" top="1" bottom="1" header="0.3" footer="0.3"/>
  <pageSetup paperSize="9" scale="89" orientation="landscape" r:id="rId1"/>
  <headerFooter alignWithMargins="0"/>
  <ignoredErrors>
    <ignoredError sqref="H143:J143 H144:H147 W124:W142 AC123:AC134 AI123:AI134 AG136:AG148 Q124:Q134 Q136:Q142 H123:H134 F135 J144:J147 F148 O148 AG149:AG160 F161 O161 AG161:AG166" formula="1"/>
    <ignoredError sqref="U135 AA135 G135:N135 D135:E135" formulaRange="1"/>
    <ignoredError sqref="O13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B2:AO60"/>
  <sheetViews>
    <sheetView zoomScaleNormal="100" workbookViewId="0">
      <pane xSplit="3" ySplit="5" topLeftCell="D47" activePane="bottomRight" state="frozen"/>
      <selection pane="topRight" activeCell="D1" sqref="D1"/>
      <selection pane="bottomLeft" activeCell="A5" sqref="A5"/>
      <selection pane="bottomRight" activeCell="D53" sqref="D53"/>
    </sheetView>
  </sheetViews>
  <sheetFormatPr defaultColWidth="14.42578125" defaultRowHeight="12.75" outlineLevelCol="1"/>
  <cols>
    <col min="1" max="1" width="5.42578125" style="1" customWidth="1"/>
    <col min="2" max="2" width="14.42578125" style="6"/>
    <col min="3" max="3" width="14.42578125" style="7"/>
    <col min="4" max="4" width="15" style="1" bestFit="1" customWidth="1"/>
    <col min="5" max="5" width="13.85546875" style="1" bestFit="1" customWidth="1"/>
    <col min="6" max="6" width="15.42578125" style="1" customWidth="1"/>
    <col min="7" max="8" width="13.85546875" style="1" hidden="1" customWidth="1" outlineLevel="1"/>
    <col min="9" max="9" width="14.42578125" style="1" hidden="1" customWidth="1" outlineLevel="1"/>
    <col min="10" max="10" width="13" style="1" hidden="1" customWidth="1" outlineLevel="1"/>
    <col min="11" max="11" width="14.42578125" style="1" hidden="1" customWidth="1" outlineLevel="1"/>
    <col min="12" max="12" width="15" style="1" bestFit="1" customWidth="1" collapsed="1"/>
    <col min="13" max="13" width="15" style="1" customWidth="1"/>
    <col min="14" max="14" width="16.85546875" style="1" customWidth="1"/>
    <col min="15" max="15" width="14.42578125" style="1" hidden="1" customWidth="1" outlineLevel="1"/>
    <col min="16" max="16" width="15" style="1" hidden="1" customWidth="1" outlineLevel="1"/>
    <col min="17" max="17" width="14.42578125" style="1" hidden="1" customWidth="1" outlineLevel="1"/>
    <col min="18" max="18" width="15" style="1" hidden="1" customWidth="1" outlineLevel="1"/>
    <col min="19" max="20" width="14.42578125" style="1" hidden="1" customWidth="1" outlineLevel="1"/>
    <col min="21" max="21" width="13.140625" style="5" customWidth="1" collapsed="1"/>
    <col min="22" max="26" width="14.42578125" style="1" hidden="1" customWidth="1" outlineLevel="1"/>
    <col min="27" max="27" width="14.42578125" style="1" customWidth="1" collapsed="1"/>
    <col min="28" max="32" width="14.42578125" style="1" hidden="1" customWidth="1" outlineLevel="1"/>
    <col min="33" max="33" width="14.42578125" style="1" collapsed="1"/>
    <col min="34" max="16384" width="14.42578125" style="1"/>
  </cols>
  <sheetData>
    <row r="2" spans="2:38">
      <c r="B2" s="5" t="s">
        <v>30</v>
      </c>
      <c r="D2" s="5"/>
      <c r="E2" s="5"/>
      <c r="F2" s="5"/>
      <c r="G2" s="5"/>
      <c r="H2" s="5"/>
    </row>
    <row r="3" spans="2:38">
      <c r="B3" s="33" t="s">
        <v>34</v>
      </c>
      <c r="C3" s="34" t="s">
        <v>37</v>
      </c>
      <c r="D3" s="5"/>
      <c r="E3" s="5"/>
      <c r="F3" s="5"/>
      <c r="G3" s="5"/>
      <c r="H3" s="5"/>
    </row>
    <row r="4" spans="2:38">
      <c r="B4" s="33" t="s">
        <v>35</v>
      </c>
      <c r="C4" s="6" t="s">
        <v>38</v>
      </c>
      <c r="U4" s="46">
        <v>0.54200000000000004</v>
      </c>
    </row>
    <row r="5" spans="2:38" s="30" customFormat="1" ht="77.099999999999994" customHeight="1">
      <c r="B5" s="31" t="s">
        <v>10</v>
      </c>
      <c r="C5" s="27" t="s">
        <v>7</v>
      </c>
      <c r="D5" s="9" t="s">
        <v>31</v>
      </c>
      <c r="E5" s="9" t="s">
        <v>32</v>
      </c>
      <c r="F5" s="27" t="s">
        <v>8</v>
      </c>
      <c r="G5" s="17" t="s">
        <v>11</v>
      </c>
      <c r="H5" s="17" t="s">
        <v>12</v>
      </c>
      <c r="I5" s="17" t="s">
        <v>11</v>
      </c>
      <c r="J5" s="17" t="s">
        <v>13</v>
      </c>
      <c r="K5" s="17" t="s">
        <v>11</v>
      </c>
      <c r="L5" s="9" t="s">
        <v>0</v>
      </c>
      <c r="M5" s="9" t="s">
        <v>29</v>
      </c>
      <c r="N5" s="27" t="s">
        <v>9</v>
      </c>
      <c r="O5" s="17" t="s">
        <v>11</v>
      </c>
      <c r="P5" s="17" t="s">
        <v>12</v>
      </c>
      <c r="Q5" s="17" t="s">
        <v>11</v>
      </c>
      <c r="R5" s="17" t="s">
        <v>13</v>
      </c>
      <c r="S5" s="17" t="s">
        <v>11</v>
      </c>
      <c r="T5" s="36" t="s">
        <v>39</v>
      </c>
      <c r="U5" s="27" t="s">
        <v>33</v>
      </c>
      <c r="V5" s="17" t="s">
        <v>11</v>
      </c>
      <c r="W5" s="17" t="s">
        <v>12</v>
      </c>
      <c r="X5" s="17" t="s">
        <v>11</v>
      </c>
      <c r="Y5" s="17" t="s">
        <v>13</v>
      </c>
      <c r="Z5" s="17" t="s">
        <v>11</v>
      </c>
      <c r="AA5" s="27" t="s">
        <v>14</v>
      </c>
      <c r="AB5" s="17" t="s">
        <v>11</v>
      </c>
      <c r="AC5" s="17" t="s">
        <v>12</v>
      </c>
      <c r="AD5" s="17" t="s">
        <v>11</v>
      </c>
      <c r="AE5" s="17" t="s">
        <v>13</v>
      </c>
      <c r="AF5" s="17" t="s">
        <v>11</v>
      </c>
    </row>
    <row r="6" spans="2:38" s="10" customFormat="1" ht="15" hidden="1">
      <c r="B6" s="29">
        <v>2016</v>
      </c>
      <c r="C6" s="19" t="s">
        <v>15</v>
      </c>
      <c r="D6" s="37">
        <v>23466472.920000002</v>
      </c>
      <c r="E6" s="37">
        <v>2675906.2200000002</v>
      </c>
      <c r="F6" s="38">
        <f>IF((D6+E6)&gt;0,D6+E6,"")</f>
        <v>26142379.140000001</v>
      </c>
      <c r="G6" s="39"/>
      <c r="H6" s="40">
        <f>F6</f>
        <v>26142379.140000001</v>
      </c>
      <c r="I6" s="40"/>
      <c r="J6" s="40"/>
      <c r="K6" s="40" t="str">
        <f>IF(ISNUMBER(J6),(J6-#REF!)/#REF!,"")</f>
        <v/>
      </c>
      <c r="L6" s="37">
        <v>52067677.450000003</v>
      </c>
      <c r="M6" s="37">
        <v>1578109.83</v>
      </c>
      <c r="N6" s="41">
        <f t="shared" ref="N6:N17" si="0">L6+M6</f>
        <v>53645787.280000001</v>
      </c>
      <c r="O6" s="39"/>
      <c r="P6" s="40">
        <f>N6</f>
        <v>53645787.280000001</v>
      </c>
      <c r="Q6" s="40"/>
      <c r="R6" s="40"/>
      <c r="S6" s="40" t="str">
        <f>IF(ISNUMBER(R6),(R6-#REF!)/#REF!,"")</f>
        <v/>
      </c>
      <c r="T6" s="37">
        <v>450819.33999999997</v>
      </c>
      <c r="U6" s="42">
        <f>T6/$U$4</f>
        <v>831769.99999999988</v>
      </c>
      <c r="V6" s="39"/>
      <c r="W6" s="40">
        <f>U6</f>
        <v>831769.99999999988</v>
      </c>
      <c r="X6" s="40"/>
      <c r="Y6" s="40"/>
      <c r="Z6" s="40" t="str">
        <f>IF(ISNUMBER(Y6),(Y6-#REF!)/#REF!,"")</f>
        <v/>
      </c>
      <c r="AA6" s="38">
        <f t="shared" ref="AA6:AA28" si="1">F6+N6+U6</f>
        <v>80619936.420000002</v>
      </c>
      <c r="AB6" s="39"/>
      <c r="AC6" s="40">
        <f>AA6</f>
        <v>80619936.420000002</v>
      </c>
      <c r="AD6" s="40"/>
      <c r="AE6" s="40"/>
      <c r="AF6" s="40" t="str">
        <f>IF(ISNUMBER(AE6),(AE6-#REF!)/#REF!,"")</f>
        <v/>
      </c>
      <c r="AH6" s="59"/>
    </row>
    <row r="7" spans="2:38" s="10" customFormat="1" ht="15" hidden="1">
      <c r="B7" s="29">
        <v>2016</v>
      </c>
      <c r="C7" s="19" t="s">
        <v>16</v>
      </c>
      <c r="D7" s="37">
        <v>18447914.050000001</v>
      </c>
      <c r="E7" s="37">
        <v>1947723.1300000001</v>
      </c>
      <c r="F7" s="38">
        <f t="shared" ref="F7:F30" si="2">IF((D7+E7)&gt;0,D7+E7,"")</f>
        <v>20395637.18</v>
      </c>
      <c r="G7" s="39"/>
      <c r="H7" s="40">
        <f>H6+F7</f>
        <v>46538016.32</v>
      </c>
      <c r="I7" s="40"/>
      <c r="J7" s="40"/>
      <c r="K7" s="40" t="str">
        <f>IF(ISNUMBER(J7),(J7-#REF!)/#REF!,"")</f>
        <v/>
      </c>
      <c r="L7" s="37">
        <v>43256836.300000004</v>
      </c>
      <c r="M7" s="37">
        <v>1522214.83</v>
      </c>
      <c r="N7" s="41">
        <f t="shared" si="0"/>
        <v>44779051.130000003</v>
      </c>
      <c r="O7" s="39"/>
      <c r="P7" s="40">
        <f>P6+N7</f>
        <v>98424838.409999996</v>
      </c>
      <c r="Q7" s="40"/>
      <c r="R7" s="40"/>
      <c r="S7" s="40" t="str">
        <f>IF(ISNUMBER(R7),(R7-#REF!)/#REF!,"")</f>
        <v/>
      </c>
      <c r="T7" s="37">
        <v>410964.29000000004</v>
      </c>
      <c r="U7" s="42">
        <f t="shared" ref="U7:U16" si="3">T7/$U$4</f>
        <v>758236.69741697423</v>
      </c>
      <c r="V7" s="39"/>
      <c r="W7" s="40">
        <f>W6+U7</f>
        <v>1590006.6974169742</v>
      </c>
      <c r="X7" s="40"/>
      <c r="Y7" s="40"/>
      <c r="Z7" s="40" t="str">
        <f>IF(ISNUMBER(Y7),(Y7-#REF!)/#REF!,"")</f>
        <v/>
      </c>
      <c r="AA7" s="38">
        <f t="shared" si="1"/>
        <v>65932925.007416978</v>
      </c>
      <c r="AB7" s="39"/>
      <c r="AC7" s="40">
        <f>AA6+AA7</f>
        <v>146552861.42741698</v>
      </c>
      <c r="AD7" s="40"/>
      <c r="AE7" s="40"/>
      <c r="AF7" s="40" t="str">
        <f>IF(ISNUMBER(AE7),(AE7-#REF!)/#REF!,"")</f>
        <v/>
      </c>
      <c r="AH7" s="59"/>
    </row>
    <row r="8" spans="2:38" s="10" customFormat="1" ht="15" hidden="1">
      <c r="B8" s="29">
        <v>2016</v>
      </c>
      <c r="C8" s="19" t="s">
        <v>17</v>
      </c>
      <c r="D8" s="37">
        <v>22042940.989999998</v>
      </c>
      <c r="E8" s="37">
        <v>2287159.1399999997</v>
      </c>
      <c r="F8" s="38">
        <f t="shared" si="2"/>
        <v>24330100.129999999</v>
      </c>
      <c r="G8" s="39"/>
      <c r="H8" s="40">
        <f t="shared" ref="H8:H17" si="4">H7+F8</f>
        <v>70868116.450000003</v>
      </c>
      <c r="I8" s="40"/>
      <c r="J8" s="40"/>
      <c r="K8" s="40" t="str">
        <f>IF(ISNUMBER(J8),(J8-#REF!)/#REF!,"")</f>
        <v/>
      </c>
      <c r="L8" s="37">
        <v>46495788.109999999</v>
      </c>
      <c r="M8" s="37">
        <v>1585411.6</v>
      </c>
      <c r="N8" s="41">
        <f t="shared" si="0"/>
        <v>48081199.710000001</v>
      </c>
      <c r="O8" s="39"/>
      <c r="P8" s="40">
        <f t="shared" ref="P8:P17" si="5">P7+N8</f>
        <v>146506038.12</v>
      </c>
      <c r="Q8" s="40"/>
      <c r="R8" s="40"/>
      <c r="S8" s="40" t="str">
        <f>IF(ISNUMBER(R8),(R8-#REF!)/#REF!,"")</f>
        <v/>
      </c>
      <c r="T8" s="37">
        <v>459820.85</v>
      </c>
      <c r="U8" s="42">
        <f t="shared" si="3"/>
        <v>848377.95202952018</v>
      </c>
      <c r="V8" s="39"/>
      <c r="W8" s="40">
        <f t="shared" ref="W8:W17" si="6">W7+U8</f>
        <v>2438384.6494464944</v>
      </c>
      <c r="X8" s="40"/>
      <c r="Y8" s="40"/>
      <c r="Z8" s="40" t="str">
        <f>IF(ISNUMBER(Y8),(Y8-#REF!)/#REF!,"")</f>
        <v/>
      </c>
      <c r="AA8" s="38">
        <f t="shared" si="1"/>
        <v>73259677.79202953</v>
      </c>
      <c r="AB8" s="39"/>
      <c r="AC8" s="40">
        <f>AA6+AA7+AA8</f>
        <v>219812539.21944651</v>
      </c>
      <c r="AD8" s="40"/>
      <c r="AE8" s="40"/>
      <c r="AF8" s="40" t="str">
        <f>IF(ISNUMBER(AE8),(AE8-#REF!)/#REF!,"")</f>
        <v/>
      </c>
      <c r="AH8" s="59"/>
    </row>
    <row r="9" spans="2:38" s="10" customFormat="1" ht="15" hidden="1">
      <c r="B9" s="29">
        <v>2016</v>
      </c>
      <c r="C9" s="19" t="s">
        <v>18</v>
      </c>
      <c r="D9" s="37">
        <v>22959189.489999998</v>
      </c>
      <c r="E9" s="37">
        <v>2456074.3899999997</v>
      </c>
      <c r="F9" s="38">
        <f t="shared" si="2"/>
        <v>25415263.879999999</v>
      </c>
      <c r="G9" s="39"/>
      <c r="H9" s="40">
        <f t="shared" si="4"/>
        <v>96283380.329999998</v>
      </c>
      <c r="I9" s="40"/>
      <c r="J9" s="40"/>
      <c r="K9" s="40" t="str">
        <f>IF(ISNUMBER(J9),(J9-#REF!)/#REF!,"")</f>
        <v/>
      </c>
      <c r="L9" s="37">
        <v>44869417.519999988</v>
      </c>
      <c r="M9" s="37">
        <v>1710819</v>
      </c>
      <c r="N9" s="41">
        <f t="shared" si="0"/>
        <v>46580236.519999988</v>
      </c>
      <c r="O9" s="39"/>
      <c r="P9" s="40">
        <f t="shared" si="5"/>
        <v>193086274.63999999</v>
      </c>
      <c r="Q9" s="40"/>
      <c r="R9" s="40"/>
      <c r="S9" s="40" t="str">
        <f>IF(ISNUMBER(R9),(R9-#REF!)/#REF!,"")</f>
        <v/>
      </c>
      <c r="T9" s="37">
        <v>479797.39</v>
      </c>
      <c r="U9" s="42">
        <f t="shared" si="3"/>
        <v>885235.03690036898</v>
      </c>
      <c r="V9" s="39"/>
      <c r="W9" s="40">
        <f t="shared" si="6"/>
        <v>3323619.6863468634</v>
      </c>
      <c r="X9" s="40"/>
      <c r="Y9" s="40"/>
      <c r="Z9" s="40" t="str">
        <f>IF(ISNUMBER(Y9),(Y9-#REF!)/#REF!,"")</f>
        <v/>
      </c>
      <c r="AA9" s="38">
        <f t="shared" si="1"/>
        <v>72880735.436900362</v>
      </c>
      <c r="AB9" s="39"/>
      <c r="AC9" s="40">
        <f>SUM(AA6:AA9)</f>
        <v>292693274.65634686</v>
      </c>
      <c r="AD9" s="40"/>
      <c r="AE9" s="40"/>
      <c r="AF9" s="40" t="str">
        <f>IF(ISNUMBER(AE9),(AE9-#REF!)/#REF!,"")</f>
        <v/>
      </c>
      <c r="AH9" s="59"/>
    </row>
    <row r="10" spans="2:38" s="10" customFormat="1" ht="15" hidden="1">
      <c r="B10" s="29">
        <v>2016</v>
      </c>
      <c r="C10" s="19" t="s">
        <v>19</v>
      </c>
      <c r="D10" s="37">
        <v>26560863.995999999</v>
      </c>
      <c r="E10" s="37">
        <v>2895652.1100000003</v>
      </c>
      <c r="F10" s="38">
        <f t="shared" si="2"/>
        <v>29456516.105999999</v>
      </c>
      <c r="G10" s="39"/>
      <c r="H10" s="40">
        <f t="shared" si="4"/>
        <v>125739896.43599999</v>
      </c>
      <c r="I10" s="40"/>
      <c r="J10" s="40"/>
      <c r="K10" s="40" t="str">
        <f>IF(ISNUMBER(J10),(J10-#REF!)/#REF!,"")</f>
        <v/>
      </c>
      <c r="L10" s="37">
        <v>48635700.57</v>
      </c>
      <c r="M10" s="37">
        <v>1597884.8</v>
      </c>
      <c r="N10" s="41">
        <f t="shared" si="0"/>
        <v>50233585.369999997</v>
      </c>
      <c r="O10" s="39"/>
      <c r="P10" s="40">
        <f t="shared" si="5"/>
        <v>243319860.00999999</v>
      </c>
      <c r="Q10" s="40"/>
      <c r="R10" s="40"/>
      <c r="S10" s="40" t="str">
        <f>IF(ISNUMBER(R10),(R10-#REF!)/#REF!,"")</f>
        <v/>
      </c>
      <c r="T10" s="37">
        <v>533067.29</v>
      </c>
      <c r="U10" s="42">
        <f t="shared" si="3"/>
        <v>983518.98523985245</v>
      </c>
      <c r="V10" s="39"/>
      <c r="W10" s="40">
        <f t="shared" si="6"/>
        <v>4307138.6715867156</v>
      </c>
      <c r="X10" s="40"/>
      <c r="Y10" s="40"/>
      <c r="Z10" s="40" t="str">
        <f>IF(ISNUMBER(Y10),(Y10-#REF!)/#REF!,"")</f>
        <v/>
      </c>
      <c r="AA10" s="38">
        <f t="shared" si="1"/>
        <v>80673620.461239845</v>
      </c>
      <c r="AB10" s="39"/>
      <c r="AC10" s="40">
        <f>SUM(AA6:AA10)</f>
        <v>373366895.11758673</v>
      </c>
      <c r="AD10" s="40"/>
      <c r="AE10" s="40"/>
      <c r="AF10" s="40" t="str">
        <f>IF(ISNUMBER(AE10),(AE10-#REF!)/#REF!,"")</f>
        <v/>
      </c>
      <c r="AH10" s="59"/>
    </row>
    <row r="11" spans="2:38" s="10" customFormat="1" ht="15" hidden="1">
      <c r="B11" s="29">
        <v>2016</v>
      </c>
      <c r="C11" s="19" t="s">
        <v>20</v>
      </c>
      <c r="D11" s="37">
        <v>26419932.219999999</v>
      </c>
      <c r="E11" s="37">
        <v>2901887.5100000002</v>
      </c>
      <c r="F11" s="38">
        <f t="shared" si="2"/>
        <v>29321819.73</v>
      </c>
      <c r="G11" s="39"/>
      <c r="H11" s="40">
        <f t="shared" si="4"/>
        <v>155061716.16599998</v>
      </c>
      <c r="I11" s="40"/>
      <c r="J11" s="40"/>
      <c r="K11" s="40" t="str">
        <f>IF(ISNUMBER(J11),(J11-#REF!)/#REF!,"")</f>
        <v/>
      </c>
      <c r="L11" s="37">
        <v>45995509.409999996</v>
      </c>
      <c r="M11" s="37">
        <v>1508538.83</v>
      </c>
      <c r="N11" s="41">
        <f t="shared" si="0"/>
        <v>47504048.239999995</v>
      </c>
      <c r="O11" s="39"/>
      <c r="P11" s="40">
        <f t="shared" si="5"/>
        <v>290823908.25</v>
      </c>
      <c r="Q11" s="40"/>
      <c r="R11" s="40"/>
      <c r="S11" s="40" t="str">
        <f>IF(ISNUMBER(R11),(R11-#REF!)/#REF!,"")</f>
        <v/>
      </c>
      <c r="T11" s="37">
        <v>544965.6</v>
      </c>
      <c r="U11" s="42">
        <f t="shared" si="3"/>
        <v>1005471.586715867</v>
      </c>
      <c r="V11" s="39"/>
      <c r="W11" s="40">
        <f t="shared" si="6"/>
        <v>5312610.2583025824</v>
      </c>
      <c r="X11" s="40"/>
      <c r="Y11" s="40"/>
      <c r="Z11" s="40" t="str">
        <f>IF(ISNUMBER(Y11),(Y11-#REF!)/#REF!,"")</f>
        <v/>
      </c>
      <c r="AA11" s="38">
        <f t="shared" si="1"/>
        <v>77831339.556715861</v>
      </c>
      <c r="AB11" s="39"/>
      <c r="AC11" s="40">
        <f>SUM(AA6:AA11)</f>
        <v>451198234.67430258</v>
      </c>
      <c r="AD11" s="40"/>
      <c r="AE11" s="40"/>
      <c r="AF11" s="40" t="str">
        <f>IF(ISNUMBER(AE11),(AE11-#REF!)/#REF!,"")</f>
        <v/>
      </c>
      <c r="AH11" s="59"/>
    </row>
    <row r="12" spans="2:38" s="10" customFormat="1" ht="15" hidden="1">
      <c r="B12" s="29">
        <v>2016</v>
      </c>
      <c r="C12" s="19" t="s">
        <v>21</v>
      </c>
      <c r="D12" s="37">
        <v>29017709.59</v>
      </c>
      <c r="E12" s="37">
        <v>3307804.7</v>
      </c>
      <c r="F12" s="38">
        <f t="shared" si="2"/>
        <v>32325514.289999999</v>
      </c>
      <c r="G12" s="39"/>
      <c r="H12" s="40">
        <f t="shared" si="4"/>
        <v>187387230.45599997</v>
      </c>
      <c r="I12" s="40"/>
      <c r="J12" s="40"/>
      <c r="K12" s="40" t="str">
        <f>IF(ISNUMBER(J12),(J12-#REF!)/#REF!,"")</f>
        <v/>
      </c>
      <c r="L12" s="37">
        <v>48675335.550000004</v>
      </c>
      <c r="M12" s="37">
        <v>1820254.55</v>
      </c>
      <c r="N12" s="41">
        <f t="shared" si="0"/>
        <v>50495590.100000001</v>
      </c>
      <c r="O12" s="39"/>
      <c r="P12" s="40">
        <f t="shared" si="5"/>
        <v>341319498.35000002</v>
      </c>
      <c r="Q12" s="40"/>
      <c r="R12" s="40"/>
      <c r="S12" s="40" t="str">
        <f>IF(ISNUMBER(R12),(R12-#REF!)/#REF!,"")</f>
        <v/>
      </c>
      <c r="T12" s="37">
        <v>580674.75</v>
      </c>
      <c r="U12" s="42">
        <f t="shared" si="3"/>
        <v>1071355.627306273</v>
      </c>
      <c r="V12" s="39"/>
      <c r="W12" s="40">
        <f t="shared" si="6"/>
        <v>6383965.8856088556</v>
      </c>
      <c r="X12" s="40"/>
      <c r="Y12" s="40"/>
      <c r="Z12" s="40" t="str">
        <f>IF(ISNUMBER(Y12),(Y12-#REF!)/#REF!,"")</f>
        <v/>
      </c>
      <c r="AA12" s="38">
        <f t="shared" si="1"/>
        <v>83892460.017306268</v>
      </c>
      <c r="AB12" s="39"/>
      <c r="AC12" s="40">
        <f>SUM(AA6:AA12)</f>
        <v>535090694.69160885</v>
      </c>
      <c r="AD12" s="40"/>
      <c r="AE12" s="40"/>
      <c r="AF12" s="40" t="str">
        <f>IF(ISNUMBER(AE12),(AE12-#REF!)/#REF!,"")</f>
        <v/>
      </c>
      <c r="AH12" s="59"/>
    </row>
    <row r="13" spans="2:38" s="10" customFormat="1" ht="15" hidden="1">
      <c r="B13" s="29">
        <v>2016</v>
      </c>
      <c r="C13" s="19" t="s">
        <v>22</v>
      </c>
      <c r="D13" s="37">
        <v>27474164.73</v>
      </c>
      <c r="E13" s="37">
        <v>3009319.1599999997</v>
      </c>
      <c r="F13" s="38">
        <f t="shared" si="2"/>
        <v>30483483.890000001</v>
      </c>
      <c r="G13" s="39"/>
      <c r="H13" s="40">
        <f t="shared" si="4"/>
        <v>217870714.34599996</v>
      </c>
      <c r="I13" s="40"/>
      <c r="J13" s="40"/>
      <c r="K13" s="40" t="str">
        <f>IF(ISNUMBER(J13),(J13-#REF!)/#REF!,"")</f>
        <v/>
      </c>
      <c r="L13" s="37">
        <v>51756985.249999993</v>
      </c>
      <c r="M13" s="37">
        <v>2114130.8200000003</v>
      </c>
      <c r="N13" s="41">
        <f t="shared" si="0"/>
        <v>53871116.069999993</v>
      </c>
      <c r="O13" s="39"/>
      <c r="P13" s="40">
        <f t="shared" si="5"/>
        <v>395190614.42000002</v>
      </c>
      <c r="Q13" s="40"/>
      <c r="R13" s="40"/>
      <c r="S13" s="40" t="str">
        <f>IF(ISNUMBER(R13),(R13-#REF!)/#REF!,"")</f>
        <v/>
      </c>
      <c r="T13" s="37">
        <v>597757.49</v>
      </c>
      <c r="U13" s="42">
        <f t="shared" si="3"/>
        <v>1102873.5977859779</v>
      </c>
      <c r="V13" s="39"/>
      <c r="W13" s="40">
        <f t="shared" si="6"/>
        <v>7486839.4833948333</v>
      </c>
      <c r="X13" s="40"/>
      <c r="Y13" s="40"/>
      <c r="Z13" s="40" t="str">
        <f>IF(ISNUMBER(Y13),(Y13-#REF!)/#REF!,"")</f>
        <v/>
      </c>
      <c r="AA13" s="38">
        <f t="shared" si="1"/>
        <v>85457473.557785973</v>
      </c>
      <c r="AB13" s="39"/>
      <c r="AC13" s="40">
        <f>SUM(AA6:AA13)</f>
        <v>620548168.24939477</v>
      </c>
      <c r="AD13" s="40"/>
      <c r="AE13" s="40"/>
      <c r="AF13" s="40" t="str">
        <f>IF(ISNUMBER(AE13),(AE13-#REF!)/#REF!,"")</f>
        <v/>
      </c>
      <c r="AH13" s="59"/>
    </row>
    <row r="14" spans="2:38" s="10" customFormat="1" ht="15" hidden="1">
      <c r="B14" s="29">
        <v>2016</v>
      </c>
      <c r="C14" s="19" t="s">
        <v>23</v>
      </c>
      <c r="D14" s="37">
        <v>25541430.190000001</v>
      </c>
      <c r="E14" s="37">
        <v>2655828.59</v>
      </c>
      <c r="F14" s="38">
        <f t="shared" si="2"/>
        <v>28197258.780000001</v>
      </c>
      <c r="G14" s="39"/>
      <c r="H14" s="40">
        <f t="shared" si="4"/>
        <v>246067973.12599996</v>
      </c>
      <c r="I14" s="40"/>
      <c r="J14" s="40"/>
      <c r="K14" s="40" t="str">
        <f>IF(ISNUMBER(J14),(J14-#REF!)/#REF!,"")</f>
        <v/>
      </c>
      <c r="L14" s="37">
        <v>51127748.220000006</v>
      </c>
      <c r="M14" s="37">
        <v>1839762.23</v>
      </c>
      <c r="N14" s="41">
        <f t="shared" si="0"/>
        <v>52967510.450000003</v>
      </c>
      <c r="O14" s="39"/>
      <c r="P14" s="40">
        <f t="shared" si="5"/>
        <v>448158124.87</v>
      </c>
      <c r="Q14" s="40"/>
      <c r="R14" s="40"/>
      <c r="S14" s="40" t="str">
        <f>IF(ISNUMBER(R14),(R14-#REF!)/#REF!,"")</f>
        <v/>
      </c>
      <c r="T14" s="37">
        <v>538391.44999999995</v>
      </c>
      <c r="U14" s="42">
        <f t="shared" si="3"/>
        <v>993342.15867158654</v>
      </c>
      <c r="V14" s="39"/>
      <c r="W14" s="40">
        <f t="shared" si="6"/>
        <v>8480181.6420664191</v>
      </c>
      <c r="X14" s="40"/>
      <c r="Y14" s="40"/>
      <c r="Z14" s="40" t="str">
        <f>IF(ISNUMBER(Y14),(Y14-#REF!)/#REF!,"")</f>
        <v/>
      </c>
      <c r="AA14" s="38">
        <f t="shared" si="1"/>
        <v>82158111.388671592</v>
      </c>
      <c r="AB14" s="39"/>
      <c r="AC14" s="40">
        <f>SUM(AA6:AA14)</f>
        <v>702706279.63806641</v>
      </c>
      <c r="AD14" s="40"/>
      <c r="AE14" s="40"/>
      <c r="AF14" s="40" t="str">
        <f>IF(ISNUMBER(AE14),(AE14-#REF!)/#REF!,"")</f>
        <v/>
      </c>
      <c r="AH14" s="60"/>
      <c r="AI14" s="60"/>
      <c r="AJ14" s="60"/>
      <c r="AK14" s="60"/>
      <c r="AL14" s="60"/>
    </row>
    <row r="15" spans="2:38" s="10" customFormat="1" ht="15" hidden="1">
      <c r="B15" s="29">
        <v>2016</v>
      </c>
      <c r="C15" s="19" t="s">
        <v>24</v>
      </c>
      <c r="D15" s="37">
        <v>23853673.34</v>
      </c>
      <c r="E15" s="37">
        <v>2521986.9300000002</v>
      </c>
      <c r="F15" s="38">
        <f t="shared" si="2"/>
        <v>26375660.27</v>
      </c>
      <c r="G15" s="39"/>
      <c r="H15" s="40">
        <f t="shared" si="4"/>
        <v>272443633.39599997</v>
      </c>
      <c r="I15" s="40"/>
      <c r="J15" s="40"/>
      <c r="K15" s="40" t="str">
        <f>IF(ISNUMBER(J15),(J15-#REF!)/#REF!,"")</f>
        <v/>
      </c>
      <c r="L15" s="37">
        <v>49687628.220000006</v>
      </c>
      <c r="M15" s="37">
        <v>1751228.69</v>
      </c>
      <c r="N15" s="41">
        <f t="shared" si="0"/>
        <v>51438856.910000004</v>
      </c>
      <c r="O15" s="39"/>
      <c r="P15" s="40">
        <f t="shared" si="5"/>
        <v>499596981.78000003</v>
      </c>
      <c r="Q15" s="40"/>
      <c r="R15" s="40"/>
      <c r="S15" s="40" t="str">
        <f>IF(ISNUMBER(R15),(R15-#REF!)/#REF!,"")</f>
        <v/>
      </c>
      <c r="T15" s="37">
        <v>543400.36717999994</v>
      </c>
      <c r="U15" s="42">
        <f t="shared" si="3"/>
        <v>1002583.7032841326</v>
      </c>
      <c r="V15" s="39"/>
      <c r="W15" s="40">
        <f t="shared" si="6"/>
        <v>9482765.3453505524</v>
      </c>
      <c r="X15" s="40"/>
      <c r="Y15" s="40"/>
      <c r="Z15" s="40" t="str">
        <f>IF(ISNUMBER(Y15),(Y15-#REF!)/#REF!,"")</f>
        <v/>
      </c>
      <c r="AA15" s="38">
        <f t="shared" si="1"/>
        <v>78817100.883284137</v>
      </c>
      <c r="AB15" s="39"/>
      <c r="AC15" s="40">
        <f>SUM(AA6:AA15)</f>
        <v>781523380.5213505</v>
      </c>
      <c r="AD15" s="40"/>
      <c r="AE15" s="40"/>
      <c r="AF15" s="40" t="str">
        <f>IF(ISNUMBER(AE15),(AE15-#REF!)/#REF!,"")</f>
        <v/>
      </c>
      <c r="AH15" s="61"/>
      <c r="AI15" s="61"/>
      <c r="AJ15" s="61"/>
      <c r="AK15" s="61"/>
      <c r="AL15" s="61"/>
    </row>
    <row r="16" spans="2:38" s="10" customFormat="1" ht="15" hidden="1">
      <c r="B16" s="29">
        <v>2016</v>
      </c>
      <c r="C16" s="19" t="s">
        <v>25</v>
      </c>
      <c r="D16" s="37">
        <v>21860345.280000001</v>
      </c>
      <c r="E16" s="37">
        <v>2184606.8800000004</v>
      </c>
      <c r="F16" s="38">
        <f t="shared" si="2"/>
        <v>24044952.16</v>
      </c>
      <c r="G16" s="39"/>
      <c r="H16" s="40">
        <f t="shared" si="4"/>
        <v>296488585.55599999</v>
      </c>
      <c r="I16" s="40"/>
      <c r="J16" s="40"/>
      <c r="K16" s="40" t="str">
        <f>IF(ISNUMBER(J16),(J16-#REF!)/#REF!,"")</f>
        <v/>
      </c>
      <c r="L16" s="37">
        <v>47560955.979000002</v>
      </c>
      <c r="M16" s="37">
        <v>1735183.98</v>
      </c>
      <c r="N16" s="41">
        <f t="shared" si="0"/>
        <v>49296139.958999999</v>
      </c>
      <c r="O16" s="39"/>
      <c r="P16" s="40">
        <f t="shared" si="5"/>
        <v>548893121.73900008</v>
      </c>
      <c r="Q16" s="40"/>
      <c r="R16" s="40"/>
      <c r="S16" s="40" t="str">
        <f>IF(ISNUMBER(R16),(R16-#REF!)/#REF!,"")</f>
        <v/>
      </c>
      <c r="T16" s="37">
        <v>482007.12699999998</v>
      </c>
      <c r="U16" s="42">
        <f t="shared" si="3"/>
        <v>889312.04243542429</v>
      </c>
      <c r="V16" s="39"/>
      <c r="W16" s="40">
        <f t="shared" si="6"/>
        <v>10372077.387785977</v>
      </c>
      <c r="X16" s="40"/>
      <c r="Y16" s="40"/>
      <c r="Z16" s="40" t="str">
        <f>IF(ISNUMBER(Y16),(Y16-#REF!)/#REF!,"")</f>
        <v/>
      </c>
      <c r="AA16" s="38">
        <f t="shared" si="1"/>
        <v>74230404.161435425</v>
      </c>
      <c r="AB16" s="39"/>
      <c r="AC16" s="40">
        <f>SUM(AA6:AA16)</f>
        <v>855753784.68278599</v>
      </c>
      <c r="AD16" s="40"/>
      <c r="AE16" s="40"/>
      <c r="AF16" s="40" t="str">
        <f>IF(ISNUMBER(AE16),(AE16-#REF!)/#REF!,"")</f>
        <v/>
      </c>
      <c r="AH16" s="59"/>
    </row>
    <row r="17" spans="2:38" s="10" customFormat="1" ht="15" hidden="1">
      <c r="B17" s="29">
        <v>2016</v>
      </c>
      <c r="C17" s="19" t="s">
        <v>26</v>
      </c>
      <c r="D17" s="37">
        <v>22585431.57</v>
      </c>
      <c r="E17" s="37">
        <v>2296146.4499999997</v>
      </c>
      <c r="F17" s="38">
        <f t="shared" si="2"/>
        <v>24881578.02</v>
      </c>
      <c r="G17" s="39"/>
      <c r="H17" s="40">
        <f t="shared" si="4"/>
        <v>321370163.57599998</v>
      </c>
      <c r="I17" s="40"/>
      <c r="J17" s="40">
        <f>IF(ISNUMBER(F17),F17+F16+F15+F14+F13+F12+F11+F10+F9+F8+F7+F6,"")</f>
        <v>321370163.57599998</v>
      </c>
      <c r="K17" s="40"/>
      <c r="L17" s="37">
        <v>43539346.24000001</v>
      </c>
      <c r="M17" s="37">
        <v>1589507.23</v>
      </c>
      <c r="N17" s="41">
        <f t="shared" si="0"/>
        <v>45128853.470000006</v>
      </c>
      <c r="O17" s="39"/>
      <c r="P17" s="40">
        <f t="shared" si="5"/>
        <v>594021975.20900011</v>
      </c>
      <c r="Q17" s="40"/>
      <c r="R17" s="40">
        <f>IF(ISNUMBER(N17),N17+N16+N15+N14+N13+N12+N11+N10+N9+N8+N7+N6,"")</f>
        <v>594021975.20899999</v>
      </c>
      <c r="S17" s="40"/>
      <c r="T17" s="37">
        <v>484698.45299999998</v>
      </c>
      <c r="U17" s="42">
        <f>T17/$U$4</f>
        <v>894277.58856088552</v>
      </c>
      <c r="V17" s="39"/>
      <c r="W17" s="40">
        <f t="shared" si="6"/>
        <v>11266354.976346862</v>
      </c>
      <c r="X17" s="40"/>
      <c r="Y17" s="40">
        <f>IF(ISNUMBER(U17),U17+U16+U15+U14+U13+U12+U11+U10+U9+U8+U7+U6,"")</f>
        <v>11266354.976346863</v>
      </c>
      <c r="Z17" s="40"/>
      <c r="AA17" s="38">
        <f t="shared" si="1"/>
        <v>70904709.078560889</v>
      </c>
      <c r="AB17" s="39"/>
      <c r="AC17" s="40">
        <f>SUM(AA6:AA17)</f>
        <v>926658493.76134682</v>
      </c>
      <c r="AD17" s="40"/>
      <c r="AE17" s="40">
        <f>IF(ISNUMBER(AA17),AA17+AA16+AA15+AA14+AA13+AA12+AA11+AA10+AA9+AA8+AA7+AA6,"")</f>
        <v>926658493.76134682</v>
      </c>
      <c r="AF17" s="40"/>
      <c r="AH17" s="59"/>
    </row>
    <row r="18" spans="2:38" s="10" customFormat="1" ht="15" hidden="1">
      <c r="B18" s="28">
        <v>2016</v>
      </c>
      <c r="C18" s="20" t="s">
        <v>2</v>
      </c>
      <c r="D18" s="44">
        <f>SUM(D6:D17)</f>
        <v>290230068.366</v>
      </c>
      <c r="E18" s="44">
        <f>SUM(E6:E17)</f>
        <v>31140095.209999997</v>
      </c>
      <c r="F18" s="44">
        <f>SUM(F6:F17)</f>
        <v>321370163.57599998</v>
      </c>
      <c r="G18" s="45"/>
      <c r="H18" s="45"/>
      <c r="I18" s="45"/>
      <c r="J18" s="45"/>
      <c r="K18" s="45" t="str">
        <f>IF(ISNUMBER(J18),(J18-#REF!)/#REF!,"")</f>
        <v/>
      </c>
      <c r="L18" s="44">
        <f>SUM(L6:L17)</f>
        <v>573668928.81900012</v>
      </c>
      <c r="M18" s="44">
        <f>SUM(M6:M17)</f>
        <v>20353046.390000004</v>
      </c>
      <c r="N18" s="44">
        <f>SUM(N6:N17)</f>
        <v>594021975.20900011</v>
      </c>
      <c r="O18" s="45"/>
      <c r="P18" s="45"/>
      <c r="Q18" s="45"/>
      <c r="R18" s="45"/>
      <c r="S18" s="45"/>
      <c r="T18" s="44">
        <f>SUM(T6:T17)</f>
        <v>6106364.3971800003</v>
      </c>
      <c r="U18" s="44">
        <f>SUM(U6:U17)</f>
        <v>11266354.976346862</v>
      </c>
      <c r="V18" s="45"/>
      <c r="W18" s="45"/>
      <c r="X18" s="45"/>
      <c r="Y18" s="45"/>
      <c r="Z18" s="45"/>
      <c r="AA18" s="44">
        <f t="shared" si="1"/>
        <v>926658493.76134694</v>
      </c>
      <c r="AB18" s="45"/>
      <c r="AC18" s="45"/>
      <c r="AD18" s="45"/>
      <c r="AE18" s="45"/>
      <c r="AF18" s="45"/>
      <c r="AH18" s="59"/>
    </row>
    <row r="19" spans="2:38" ht="15">
      <c r="B19" s="19">
        <v>2017</v>
      </c>
      <c r="C19" s="19" t="s">
        <v>15</v>
      </c>
      <c r="D19" s="37">
        <v>21459273.00999999</v>
      </c>
      <c r="E19" s="37">
        <v>2136166.39</v>
      </c>
      <c r="F19" s="38">
        <f t="shared" si="2"/>
        <v>23595439.399999991</v>
      </c>
      <c r="G19" s="18">
        <f>IF(ISNUMBER(F19),(F19-F6)/F6,"")</f>
        <v>-9.7425705838034504E-2</v>
      </c>
      <c r="H19" s="40">
        <f>IF(F19&gt;0,F19,"")</f>
        <v>23595439.399999991</v>
      </c>
      <c r="I19" s="16">
        <f t="shared" ref="I19:I25" si="7">IF(ISNUMBER(H19),(H19-H6)/H6,"")</f>
        <v>-9.7425705838034504E-2</v>
      </c>
      <c r="J19" s="40">
        <f>IF(ISNUMBER(F19),F19+F17+F16+F15+F14+F13+F12+F11+F10+F9+F8+F7,"")</f>
        <v>318823223.83599997</v>
      </c>
      <c r="K19" s="16"/>
      <c r="L19" s="37">
        <v>44639125.009999998</v>
      </c>
      <c r="M19" s="37">
        <v>1816321.46</v>
      </c>
      <c r="N19" s="38">
        <f>IF((L19+M19)&gt;0,L19+M19,"")</f>
        <v>46455446.469999999</v>
      </c>
      <c r="O19" s="18">
        <f t="shared" ref="O19:O25" si="8">IF(ISNUMBER(N19),(N19-N6)/N6,"")</f>
        <v>-0.13403365249298291</v>
      </c>
      <c r="P19" s="40">
        <f>N19</f>
        <v>46455446.469999999</v>
      </c>
      <c r="Q19" s="16">
        <f t="shared" ref="Q19:Q25" si="9">IF(ISNUMBER(N19),(P19-P6)/P6,"")</f>
        <v>-0.13403365249298291</v>
      </c>
      <c r="R19" s="40">
        <f>IF(ISNUMBER(N19),N19+N17+N16+N15+N14+N13+N12+N11+N10+N9+N8+N7,"")</f>
        <v>586831634.39900005</v>
      </c>
      <c r="S19" s="40"/>
      <c r="T19" s="37">
        <v>466869.11800000002</v>
      </c>
      <c r="U19" s="42">
        <f t="shared" ref="U19:U25" si="10">IF(ISNUMBER(T19),T19/$U$4,"")</f>
        <v>861382.13653136534</v>
      </c>
      <c r="V19" s="18">
        <f t="shared" ref="V19:V25" si="11">IF(ISNUMBER(U19),(U19-U6)/U6,"")</f>
        <v>3.5601351973941667E-2</v>
      </c>
      <c r="W19" s="40">
        <f t="shared" ref="W19:W25" si="12">IF(ISNUMBER(U19),W18+U19,"")</f>
        <v>861382.13653136534</v>
      </c>
      <c r="X19" s="16">
        <f t="shared" ref="X19:X25" si="13">IF(ISNUMBER(U19),(W19-W6)/W6,"")</f>
        <v>3.5601351973941667E-2</v>
      </c>
      <c r="Y19" s="40">
        <f>IF(ISNUMBER(U19),U19+U17+U16+U15+U14+U13+U12+U11+U10+U9+U8+U7,"")</f>
        <v>11295967.112878229</v>
      </c>
      <c r="Z19" s="40"/>
      <c r="AA19" s="38">
        <f t="shared" si="1"/>
        <v>70912268.006531358</v>
      </c>
      <c r="AB19" s="18">
        <f>IF(ISNUMBER(AA19),(AA19-AA6)/AA6,"")</f>
        <v>-0.12041275203809747</v>
      </c>
      <c r="AC19" s="40">
        <f>IF(ISNUMBER(AA19),AA19,"")</f>
        <v>70912268.006531358</v>
      </c>
      <c r="AD19" s="16">
        <f t="shared" ref="AD19:AD25" si="14">IF(ISNUMBER(AA19),(AC19-AC6)/AC6,"")</f>
        <v>-0.12041275203809747</v>
      </c>
      <c r="AE19" s="40">
        <f>IF(ISNUMBER(AA19),AA19+AA17+AA16+AA15+AA14+AA13+AA12+AA11+AA10+AA9+AA8+AA7,"")</f>
        <v>916950825.34787822</v>
      </c>
      <c r="AF19" s="16"/>
      <c r="AH19" s="59"/>
    </row>
    <row r="20" spans="2:38" ht="15">
      <c r="B20" s="19">
        <v>2017</v>
      </c>
      <c r="C20" s="19" t="s">
        <v>16</v>
      </c>
      <c r="D20" s="37">
        <v>19361969.899999999</v>
      </c>
      <c r="E20" s="37">
        <v>1903417.7999999998</v>
      </c>
      <c r="F20" s="38">
        <f t="shared" si="2"/>
        <v>21265387.699999999</v>
      </c>
      <c r="G20" s="18">
        <f t="shared" ref="G20:G25" si="15">IF(ISNUMBER(F20),(F20-F7)/F7,"")</f>
        <v>4.2643949405654191E-2</v>
      </c>
      <c r="H20" s="40">
        <f t="shared" ref="H20:H25" si="16">IF(ISNUMBER(F20),F20+H19,"")</f>
        <v>44860827.099999994</v>
      </c>
      <c r="I20" s="16">
        <f t="shared" si="7"/>
        <v>-3.6039121402757855E-2</v>
      </c>
      <c r="J20" s="40">
        <f>IF(ISNUMBER(F20),F20+F19+F17+F16+F15+F14+F13+F12+F11+F10+F9+F8,"")</f>
        <v>319692974.35599995</v>
      </c>
      <c r="K20" s="16"/>
      <c r="L20" s="37">
        <v>41144662.890000001</v>
      </c>
      <c r="M20" s="37">
        <v>1508945.5899999999</v>
      </c>
      <c r="N20" s="38">
        <f t="shared" ref="N20:N25" si="17">IF((L20+M20)&gt;0,L20+M20,"")</f>
        <v>42653608.480000004</v>
      </c>
      <c r="O20" s="18">
        <f t="shared" si="8"/>
        <v>-4.7465111393931371E-2</v>
      </c>
      <c r="P20" s="40">
        <f t="shared" ref="P20:P25" si="18">P19+N20</f>
        <v>89109054.950000003</v>
      </c>
      <c r="Q20" s="16">
        <f t="shared" si="9"/>
        <v>-9.4648704640936512E-2</v>
      </c>
      <c r="R20" s="40">
        <f>IF(ISNUMBER(N20),N20+N19+N17+N16+N15+N14+N13+N12+N11+N10+N9+N8,"")</f>
        <v>584706191.74900007</v>
      </c>
      <c r="S20" s="40"/>
      <c r="T20" s="37">
        <v>441327.05899999995</v>
      </c>
      <c r="U20" s="42">
        <f t="shared" si="10"/>
        <v>814256.56642066408</v>
      </c>
      <c r="V20" s="18">
        <f t="shared" si="11"/>
        <v>7.3881769630154234E-2</v>
      </c>
      <c r="W20" s="40">
        <f t="shared" si="12"/>
        <v>1675638.7029520294</v>
      </c>
      <c r="X20" s="16">
        <f t="shared" si="13"/>
        <v>5.3856380400263471E-2</v>
      </c>
      <c r="Y20" s="40">
        <f>IF(ISNUMBER(U20),U20+U19+U17+U16+U15+U14+U13+U12+U11+U10+U9+U8,"")</f>
        <v>11351986.981881918</v>
      </c>
      <c r="Z20" s="40"/>
      <c r="AA20" s="38">
        <f t="shared" si="1"/>
        <v>64733252.746420674</v>
      </c>
      <c r="AB20" s="18">
        <f t="shared" ref="AB20:AB25" si="19">IF(ISNUMBER(AA20),(AA20-AA7)/AA7,"")</f>
        <v>-1.8195344144998116E-2</v>
      </c>
      <c r="AC20" s="40">
        <f t="shared" ref="AC20:AC30" si="20">IF(ISNUMBER(AA20),AC19+AA20,"")</f>
        <v>135645520.75295204</v>
      </c>
      <c r="AD20" s="16">
        <f t="shared" si="14"/>
        <v>-7.4425982326295298E-2</v>
      </c>
      <c r="AE20" s="40">
        <f>IF(ISNUMBER(AA20),AA20+AA19+AA17+AA16+AA15+AA14+AA13+AA12+AA11+AA10+AA9+AA8,"")</f>
        <v>915751153.08688188</v>
      </c>
      <c r="AF20" s="16"/>
      <c r="AH20" s="59"/>
    </row>
    <row r="21" spans="2:38" ht="15">
      <c r="B21" s="19">
        <v>2017</v>
      </c>
      <c r="C21" s="19" t="s">
        <v>17</v>
      </c>
      <c r="D21" s="37">
        <v>22026126.659999996</v>
      </c>
      <c r="E21" s="37">
        <v>2105121.17</v>
      </c>
      <c r="F21" s="38">
        <f t="shared" si="2"/>
        <v>24131247.829999998</v>
      </c>
      <c r="G21" s="18">
        <f t="shared" si="15"/>
        <v>-8.1730982995342379E-3</v>
      </c>
      <c r="H21" s="40">
        <f t="shared" si="16"/>
        <v>68992074.929999992</v>
      </c>
      <c r="I21" s="16">
        <f t="shared" si="7"/>
        <v>-2.6472292675135869E-2</v>
      </c>
      <c r="J21" s="40">
        <f>IF(ISNUMBER(F21),F21+F20+F19+F17+F16+F15+F14+F13+F12+F11+F10+F9,"")</f>
        <v>319494122.05599999</v>
      </c>
      <c r="K21" s="16"/>
      <c r="L21" s="37">
        <v>47556582.340000004</v>
      </c>
      <c r="M21" s="37">
        <v>1565030.64</v>
      </c>
      <c r="N21" s="38">
        <f t="shared" si="17"/>
        <v>49121612.980000004</v>
      </c>
      <c r="O21" s="18">
        <f t="shared" si="8"/>
        <v>2.1638671170337218E-2</v>
      </c>
      <c r="P21" s="40">
        <f t="shared" si="18"/>
        <v>138230667.93000001</v>
      </c>
      <c r="Q21" s="16">
        <f t="shared" si="9"/>
        <v>-5.6484840462492178E-2</v>
      </c>
      <c r="R21" s="40">
        <f>IF(ISNUMBER(N21),N21+N20+N19+N17+N16+N15+N14+N13+N12+N11+N10+N9,"")</f>
        <v>585746605.01899993</v>
      </c>
      <c r="S21" s="40"/>
      <c r="T21" s="37">
        <v>538842.049</v>
      </c>
      <c r="U21" s="42">
        <f t="shared" si="10"/>
        <v>994173.52214022132</v>
      </c>
      <c r="V21" s="18">
        <f t="shared" si="11"/>
        <v>0.17185214415570765</v>
      </c>
      <c r="W21" s="40">
        <f t="shared" si="12"/>
        <v>2669812.2250922509</v>
      </c>
      <c r="X21" s="16">
        <f t="shared" si="13"/>
        <v>9.4910200364938233E-2</v>
      </c>
      <c r="Y21" s="40">
        <f>IF(ISNUMBER(U21),U21+U20+U19+U17+U16+U15+U14+U13+U12+U11+U10+U9,"")</f>
        <v>11497782.551992619</v>
      </c>
      <c r="Z21" s="40"/>
      <c r="AA21" s="38">
        <f t="shared" si="1"/>
        <v>74247034.332140222</v>
      </c>
      <c r="AB21" s="18">
        <f t="shared" si="19"/>
        <v>1.3477489525870046E-2</v>
      </c>
      <c r="AC21" s="40">
        <f t="shared" si="20"/>
        <v>209892555.08509225</v>
      </c>
      <c r="AD21" s="16">
        <f t="shared" si="14"/>
        <v>-4.5129291393384972E-2</v>
      </c>
      <c r="AE21" s="40">
        <f>IF(ISNUMBER(AA21),AA21+AA20+AA19+AA17+AA16+AA15+AA14+AA13+AA12+AA11+AA10+AA9,"")</f>
        <v>916738509.62699258</v>
      </c>
      <c r="AF21" s="16"/>
      <c r="AH21" s="59"/>
    </row>
    <row r="22" spans="2:38" ht="15">
      <c r="B22" s="19">
        <v>2017</v>
      </c>
      <c r="C22" s="19" t="s">
        <v>18</v>
      </c>
      <c r="D22" s="37">
        <v>22820443.210000005</v>
      </c>
      <c r="E22" s="37">
        <v>2266846.1999999997</v>
      </c>
      <c r="F22" s="38">
        <f t="shared" si="2"/>
        <v>25087289.410000004</v>
      </c>
      <c r="G22" s="18">
        <f t="shared" si="15"/>
        <v>-1.2904625800800268E-2</v>
      </c>
      <c r="H22" s="40">
        <f t="shared" si="16"/>
        <v>94079364.340000004</v>
      </c>
      <c r="I22" s="16">
        <f t="shared" si="7"/>
        <v>-2.2890928657115988E-2</v>
      </c>
      <c r="J22" s="40">
        <f>IF(ISNUMBER(F22),F22+F21+F20+F19+F17+F16+F15+F14+F13+F12+F11+F10,"")</f>
        <v>319166147.58599997</v>
      </c>
      <c r="K22" s="16"/>
      <c r="L22" s="37">
        <v>45686040.930000007</v>
      </c>
      <c r="M22" s="37">
        <v>1580157</v>
      </c>
      <c r="N22" s="38">
        <f t="shared" si="17"/>
        <v>47266197.930000007</v>
      </c>
      <c r="O22" s="18">
        <f t="shared" si="8"/>
        <v>1.4726447550464669E-2</v>
      </c>
      <c r="P22" s="40">
        <f t="shared" si="18"/>
        <v>185496865.86000001</v>
      </c>
      <c r="Q22" s="16">
        <f t="shared" si="9"/>
        <v>-3.9305791124460074E-2</v>
      </c>
      <c r="R22" s="40">
        <f>IF(ISNUMBER(N22),N22+N21+N20+N19+N17+N16+N15+N14+N13+N12+N11+N10,"")</f>
        <v>586432566.42900002</v>
      </c>
      <c r="S22" s="40"/>
      <c r="T22" s="37">
        <v>532361.5</v>
      </c>
      <c r="U22" s="42">
        <f t="shared" si="10"/>
        <v>982216.78966789658</v>
      </c>
      <c r="V22" s="18">
        <f t="shared" si="11"/>
        <v>0.1095548060401078</v>
      </c>
      <c r="W22" s="40">
        <f t="shared" si="12"/>
        <v>3652029.0147601473</v>
      </c>
      <c r="X22" s="16">
        <f t="shared" si="13"/>
        <v>9.881074232480945E-2</v>
      </c>
      <c r="Y22" s="40">
        <f>IF(ISNUMBER(U22),U22+U21+U20+U19+U17+U16+U15+U14+U13+U12+U11+U10,"")</f>
        <v>11594764.304760147</v>
      </c>
      <c r="Z22" s="40"/>
      <c r="AA22" s="38">
        <f t="shared" si="1"/>
        <v>73335704.129667893</v>
      </c>
      <c r="AB22" s="18">
        <f t="shared" si="19"/>
        <v>6.2426468399380992E-3</v>
      </c>
      <c r="AC22" s="40">
        <f t="shared" si="20"/>
        <v>283228259.21476012</v>
      </c>
      <c r="AD22" s="16">
        <f t="shared" si="14"/>
        <v>-3.2337659458351653E-2</v>
      </c>
      <c r="AE22" s="40">
        <f>IF(ISNUMBER(AA22),AA22+AA21+AA20+AA19+AA17+AA16+AA15+AA14+AA13+AA12+AA11+AA10,"")</f>
        <v>917193478.3197602</v>
      </c>
      <c r="AF22" s="16"/>
      <c r="AH22" s="59"/>
      <c r="AI22" s="89"/>
      <c r="AJ22" s="89"/>
      <c r="AK22" s="89"/>
      <c r="AL22" s="89"/>
    </row>
    <row r="23" spans="2:38" ht="15">
      <c r="B23" s="19">
        <v>2017</v>
      </c>
      <c r="C23" s="19" t="s">
        <v>19</v>
      </c>
      <c r="D23" s="37">
        <v>25946295.789999995</v>
      </c>
      <c r="E23" s="37">
        <v>2639559.96</v>
      </c>
      <c r="F23" s="38">
        <f t="shared" si="2"/>
        <v>28585855.749999996</v>
      </c>
      <c r="G23" s="18">
        <f t="shared" si="15"/>
        <v>-2.9557478992658526E-2</v>
      </c>
      <c r="H23" s="40">
        <f t="shared" si="16"/>
        <v>122665220.09</v>
      </c>
      <c r="I23" s="16">
        <f t="shared" si="7"/>
        <v>-2.4452671213746044E-2</v>
      </c>
      <c r="J23" s="40">
        <f>IF(ISNUMBER(F23),F23+F22+F21+F20+F19+F17+F16+F15+F14+F13+F12+F11,"")</f>
        <v>318295487.23000002</v>
      </c>
      <c r="K23" s="16"/>
      <c r="L23" s="37">
        <v>50837831.599999994</v>
      </c>
      <c r="M23" s="37">
        <v>2309429.2000000002</v>
      </c>
      <c r="N23" s="38">
        <f t="shared" si="17"/>
        <v>53147260.799999997</v>
      </c>
      <c r="O23" s="18">
        <f t="shared" si="8"/>
        <v>5.8002537715336477E-2</v>
      </c>
      <c r="P23" s="40">
        <f t="shared" si="18"/>
        <v>238644126.66000003</v>
      </c>
      <c r="Q23" s="16">
        <f t="shared" si="9"/>
        <v>-1.9216406543254631E-2</v>
      </c>
      <c r="R23" s="40">
        <f>IF(ISNUMBER(N23),N23+N22+N21+N20+N19+N17+N16+N15+N14+N13+N12+N11,"")</f>
        <v>589346241.85899997</v>
      </c>
      <c r="S23" s="40"/>
      <c r="T23" s="37">
        <v>580185.56000000006</v>
      </c>
      <c r="U23" s="42">
        <f t="shared" si="10"/>
        <v>1070453.0627306274</v>
      </c>
      <c r="V23" s="18">
        <f t="shared" si="11"/>
        <v>8.8390848367379662E-2</v>
      </c>
      <c r="W23" s="40">
        <f t="shared" si="12"/>
        <v>4722482.0774907749</v>
      </c>
      <c r="X23" s="16">
        <f t="shared" si="13"/>
        <v>9.643139856257521E-2</v>
      </c>
      <c r="Y23" s="40">
        <f>IF(ISNUMBER(U23),U23+U22+U21+U20+U19+U17+U16+U15+U14+U13+U12+U11,"")</f>
        <v>11681698.382250922</v>
      </c>
      <c r="Z23" s="40"/>
      <c r="AA23" s="38">
        <f t="shared" si="1"/>
        <v>82803569.612730622</v>
      </c>
      <c r="AB23" s="18">
        <f t="shared" si="19"/>
        <v>2.6402052360029203E-2</v>
      </c>
      <c r="AC23" s="40">
        <f t="shared" si="20"/>
        <v>366031828.82749075</v>
      </c>
      <c r="AD23" s="16">
        <f t="shared" si="14"/>
        <v>-1.9645732886376836E-2</v>
      </c>
      <c r="AE23" s="40">
        <f>IF(ISNUMBER(AA23),AA23+AA22+AA21+AA20+AA19+AA17+AA16+AA15+AA14+AA13+AA12+AA11,"")</f>
        <v>919323427.47125089</v>
      </c>
      <c r="AF23" s="16"/>
      <c r="AH23" s="59"/>
      <c r="AI23" s="90"/>
      <c r="AJ23" s="90"/>
      <c r="AK23" s="90"/>
      <c r="AL23" s="90"/>
    </row>
    <row r="24" spans="2:38" ht="15">
      <c r="B24" s="19">
        <v>2017</v>
      </c>
      <c r="C24" s="19" t="s">
        <v>20</v>
      </c>
      <c r="D24" s="37">
        <v>26927857.599999998</v>
      </c>
      <c r="E24" s="37">
        <v>2773140.79</v>
      </c>
      <c r="F24" s="38">
        <f>IF((D24+E24)&gt;0,D24+E24,"")</f>
        <v>29700998.389999997</v>
      </c>
      <c r="G24" s="18">
        <f t="shared" si="15"/>
        <v>1.2931621007547762E-2</v>
      </c>
      <c r="H24" s="40">
        <f t="shared" si="16"/>
        <v>152366218.47999999</v>
      </c>
      <c r="I24" s="16">
        <f t="shared" si="7"/>
        <v>-1.7383386129393458E-2</v>
      </c>
      <c r="J24" s="40">
        <f>IF(ISNUMBER(F24),F24+F23+F22+F21+F20+F19+F17+F16+F15+F14+F13+F12,"")</f>
        <v>318674665.89000005</v>
      </c>
      <c r="K24" s="16"/>
      <c r="L24" s="37">
        <v>47386827.529999994</v>
      </c>
      <c r="M24" s="37">
        <v>1739274.2200000002</v>
      </c>
      <c r="N24" s="38">
        <f t="shared" si="17"/>
        <v>49126101.749999993</v>
      </c>
      <c r="O24" s="18">
        <f t="shared" si="8"/>
        <v>3.4145584852159495E-2</v>
      </c>
      <c r="P24" s="40">
        <f t="shared" si="18"/>
        <v>287770228.41000003</v>
      </c>
      <c r="Q24" s="16">
        <f t="shared" si="9"/>
        <v>-1.0500099040602085E-2</v>
      </c>
      <c r="R24" s="40">
        <f>IF(ISNUMBER(N24),N24+N23+N22+N21+N20+N19+N17+N16+N15+N14+N13+N12,"")</f>
        <v>590968295.36900008</v>
      </c>
      <c r="S24" s="40"/>
      <c r="T24" s="37">
        <v>610363.56000000006</v>
      </c>
      <c r="U24" s="42">
        <f t="shared" si="10"/>
        <v>1126132.0295202953</v>
      </c>
      <c r="V24" s="18">
        <f t="shared" si="11"/>
        <v>0.12000383143449814</v>
      </c>
      <c r="W24" s="40">
        <f t="shared" si="12"/>
        <v>5848614.1070110705</v>
      </c>
      <c r="X24" s="16">
        <f t="shared" si="13"/>
        <v>0.10089274813088682</v>
      </c>
      <c r="Y24" s="40">
        <f>IF(ISNUMBER(U24),U24+U23+U22+U21+U20+U19+U17+U16+U15+U14+U13+U12,"")</f>
        <v>11802358.82505535</v>
      </c>
      <c r="Z24" s="40"/>
      <c r="AA24" s="38">
        <f t="shared" si="1"/>
        <v>79953232.169520274</v>
      </c>
      <c r="AB24" s="18">
        <f t="shared" si="19"/>
        <v>2.7262701951290266E-2</v>
      </c>
      <c r="AC24" s="40">
        <f t="shared" si="20"/>
        <v>445985060.99701101</v>
      </c>
      <c r="AD24" s="16">
        <f t="shared" si="14"/>
        <v>-1.1554064880273083E-2</v>
      </c>
      <c r="AE24" s="40">
        <f>IF(ISNUMBER(AA24),AA24+AA23+AA22+AA21+AA20+AA19+AA17+AA16+AA15+AA14+AA13+AA12,"")</f>
        <v>921445320.08405542</v>
      </c>
      <c r="AF24" s="16"/>
      <c r="AH24" s="59"/>
      <c r="AI24" s="90"/>
      <c r="AJ24" s="90"/>
      <c r="AK24" s="90"/>
      <c r="AL24" s="90"/>
    </row>
    <row r="25" spans="2:38" ht="15">
      <c r="B25" s="19">
        <v>2017</v>
      </c>
      <c r="C25" s="19" t="s">
        <v>21</v>
      </c>
      <c r="D25" s="37">
        <v>27971500.251000002</v>
      </c>
      <c r="E25" s="37">
        <v>3071381.6300000004</v>
      </c>
      <c r="F25" s="38">
        <f t="shared" si="2"/>
        <v>31042881.881000001</v>
      </c>
      <c r="G25" s="18">
        <f t="shared" si="15"/>
        <v>-3.967863890712435E-2</v>
      </c>
      <c r="H25" s="40">
        <f t="shared" si="16"/>
        <v>183409100.361</v>
      </c>
      <c r="I25" s="16">
        <f t="shared" si="7"/>
        <v>-2.1229462036016729E-2</v>
      </c>
      <c r="J25" s="40">
        <f>IF(ISNUMBER(F25),F25+F24+F23+F22+F21+F20+F19+F17+F16+F15+F14+F13,"")</f>
        <v>317392033.48099995</v>
      </c>
      <c r="K25" s="16"/>
      <c r="L25" s="37">
        <v>48959660.370999992</v>
      </c>
      <c r="M25" s="37">
        <v>1859349.93</v>
      </c>
      <c r="N25" s="38">
        <f t="shared" si="17"/>
        <v>50819010.300999992</v>
      </c>
      <c r="O25" s="18">
        <f t="shared" si="8"/>
        <v>6.4049197238708992E-3</v>
      </c>
      <c r="P25" s="40">
        <f t="shared" si="18"/>
        <v>338589238.71100003</v>
      </c>
      <c r="Q25" s="16">
        <f t="shared" si="9"/>
        <v>-7.9991317583629588E-3</v>
      </c>
      <c r="R25" s="40">
        <f>IF(ISNUMBER(N25),N25+N24+N23+N22+N21+N20+N19+N17+N16+N15+N14+N13,"")</f>
        <v>591291715.56999993</v>
      </c>
      <c r="S25" s="40"/>
      <c r="T25" s="37">
        <v>815176.50433000003</v>
      </c>
      <c r="U25" s="42">
        <f t="shared" si="10"/>
        <v>1504015.6906457564</v>
      </c>
      <c r="V25" s="18">
        <f t="shared" si="11"/>
        <v>0.40384355326282062</v>
      </c>
      <c r="W25" s="40">
        <f t="shared" si="12"/>
        <v>7352629.7976568267</v>
      </c>
      <c r="X25" s="16">
        <f t="shared" si="13"/>
        <v>0.15173387975515271</v>
      </c>
      <c r="Y25" s="40">
        <f>IF(ISNUMBER(U25),U25+U24+U23+U22+U21+U20+U19+U17+U16+U15+U14+U13,"")</f>
        <v>12235018.888394833</v>
      </c>
      <c r="Z25" s="40"/>
      <c r="AA25" s="38">
        <f t="shared" si="1"/>
        <v>83365907.872645751</v>
      </c>
      <c r="AB25" s="18">
        <f t="shared" si="19"/>
        <v>-6.2765133428188246E-3</v>
      </c>
      <c r="AC25" s="40">
        <f t="shared" si="20"/>
        <v>529350968.86965674</v>
      </c>
      <c r="AD25" s="16">
        <f t="shared" si="14"/>
        <v>-1.0726641070183637E-2</v>
      </c>
      <c r="AE25" s="40">
        <f>IF(ISNUMBER(AA25),AA25+AA24+AA23+AA22+AA21+AA20+AA19+AA17+AA16+AA15+AA14+AA13,"")</f>
        <v>920918767.93939471</v>
      </c>
      <c r="AF25" s="16"/>
      <c r="AH25" s="59"/>
      <c r="AI25" s="90"/>
      <c r="AJ25" s="91"/>
      <c r="AK25" s="90"/>
      <c r="AL25" s="90"/>
    </row>
    <row r="26" spans="2:38" ht="15">
      <c r="B26" s="19">
        <v>2017</v>
      </c>
      <c r="C26" s="19" t="s">
        <v>22</v>
      </c>
      <c r="D26" s="37">
        <v>27441543.239999995</v>
      </c>
      <c r="E26" s="37">
        <v>2861993.57</v>
      </c>
      <c r="F26" s="38">
        <f t="shared" si="2"/>
        <v>30303536.809999995</v>
      </c>
      <c r="G26" s="18">
        <f>IF(ISNUMBER(F26),(F26-F13)/F13,"")</f>
        <v>-5.9031008610874909E-3</v>
      </c>
      <c r="H26" s="40">
        <f>IF(ISNUMBER(F26),F26+H25,"")</f>
        <v>213712637.171</v>
      </c>
      <c r="I26" s="16">
        <f>IF(ISNUMBER(H26),(H26-H13)/H13,"")</f>
        <v>-1.9085066974152937E-2</v>
      </c>
      <c r="J26" s="40">
        <f>IF(ISNUMBER(F26),F26+F25+F24+F23+F22+F21+F20+F19+F17+F16+F15+F14,"")</f>
        <v>317212086.4009999</v>
      </c>
      <c r="K26" s="16"/>
      <c r="L26" s="37">
        <v>51904764.870000005</v>
      </c>
      <c r="M26" s="37">
        <v>2114053.9900000002</v>
      </c>
      <c r="N26" s="38">
        <f>IF((L26+M26)&gt;0,L26+M26,"")</f>
        <v>54018818.860000007</v>
      </c>
      <c r="O26" s="18">
        <f>IF(ISNUMBER(N26),(N26-N13)/N13,"")</f>
        <v>2.741780768159497E-3</v>
      </c>
      <c r="P26" s="40">
        <f>IF(ISNUMBER(N26),P25+N26,"")</f>
        <v>392608057.57100004</v>
      </c>
      <c r="Q26" s="16">
        <f>IF(ISNUMBER(N26),(P26-P13)/P13,"")</f>
        <v>-6.5349650390616101E-3</v>
      </c>
      <c r="R26" s="40">
        <f>IF(ISNUMBER(N26),N26+N25+N24+N23+N22+N21+N20+N19+N17+N16+N15+N14,"")</f>
        <v>591439418.36000001</v>
      </c>
      <c r="S26" s="40"/>
      <c r="T26" s="37">
        <v>634428.5070000001</v>
      </c>
      <c r="U26" s="42">
        <f>IF(ISNUMBER(T26),T26/$U$4,"")</f>
        <v>1170532.3007380075</v>
      </c>
      <c r="V26" s="18">
        <f>IF(ISNUMBER(U26),(U26-U13)/U13,"")</f>
        <v>6.1347649529243153E-2</v>
      </c>
      <c r="W26" s="40">
        <f>IF(ISNUMBER(U26),W25+U26,"")</f>
        <v>8523162.0983948335</v>
      </c>
      <c r="X26" s="16">
        <f>IF(ISNUMBER(U26),(W26-W13)/W13,"")</f>
        <v>0.13841923782371382</v>
      </c>
      <c r="Y26" s="40">
        <f>IF(ISNUMBER(U26),U26+U25+U24+U23+U22+U21+U20+U19+U17+U16+U15+U14,"")</f>
        <v>12302677.591346864</v>
      </c>
      <c r="Z26" s="40"/>
      <c r="AA26" s="38">
        <f t="shared" si="1"/>
        <v>85492887.970738009</v>
      </c>
      <c r="AB26" s="18">
        <f>IF(ISNUMBER(AA26),(AA26-AA13)/AA13,"")</f>
        <v>4.1440978158672798E-4</v>
      </c>
      <c r="AC26" s="40">
        <f t="shared" si="20"/>
        <v>614843856.84039474</v>
      </c>
      <c r="AD26" s="16">
        <f>IF(ISNUMBER(AA26),(AC26-AC13)/AC13,"")</f>
        <v>-9.1923749047431065E-3</v>
      </c>
      <c r="AE26" s="40">
        <f>IF(ISNUMBER(AA26),AA26+AA25+AA24+AA23+AA22+AA21+AA20+AA19+AA17+AA16+AA15+AA14,"")</f>
        <v>920954182.35234666</v>
      </c>
      <c r="AF26" s="16"/>
      <c r="AH26" s="59"/>
      <c r="AI26" s="90"/>
      <c r="AJ26" s="90"/>
      <c r="AK26" s="90"/>
      <c r="AL26" s="90"/>
    </row>
    <row r="27" spans="2:38" ht="15">
      <c r="B27" s="19">
        <v>2017</v>
      </c>
      <c r="C27" s="19" t="s">
        <v>23</v>
      </c>
      <c r="D27" s="37">
        <v>24417682.540000003</v>
      </c>
      <c r="E27" s="37">
        <v>2441342.5299999998</v>
      </c>
      <c r="F27" s="38">
        <f t="shared" si="2"/>
        <v>26859025.070000004</v>
      </c>
      <c r="G27" s="18">
        <f>IF(ISNUMBER(F27),(F27-F14)/F14,"")</f>
        <v>-4.7459709485987031E-2</v>
      </c>
      <c r="H27" s="40">
        <f>IF(ISNUMBER(F27),F27+H26,"")</f>
        <v>240571662.241</v>
      </c>
      <c r="I27" s="16">
        <f>IF(ISNUMBER(H27),(H27-H14)/H14,"")</f>
        <v>-2.2336555282574524E-2</v>
      </c>
      <c r="J27" s="40">
        <f>IF(ISNUMBER(F27),F27+F26+F25+F24+F23+F22+F21+F20+F19+F17+F16+F15,"")</f>
        <v>315873852.69099993</v>
      </c>
      <c r="K27" s="16"/>
      <c r="L27" s="37">
        <v>48688798.460000001</v>
      </c>
      <c r="M27" s="37">
        <v>2260055.65</v>
      </c>
      <c r="N27" s="38">
        <f>IF((L27+M27)&gt;0,L27+M27,"")</f>
        <v>50948854.109999999</v>
      </c>
      <c r="O27" s="18">
        <f>IF(ISNUMBER(N27),(N27-N14)/N14,"")</f>
        <v>-3.8111218043852833E-2</v>
      </c>
      <c r="P27" s="40">
        <f>IF(ISNUMBER(N27),P26+N27,"")</f>
        <v>443556911.68100005</v>
      </c>
      <c r="Q27" s="16">
        <f>IF(ISNUMBER(N27),(P27-P14)/P14,"")</f>
        <v>-1.0266941362124481E-2</v>
      </c>
      <c r="R27" s="40">
        <f>IF(ISNUMBER(N27),N27+N26+N25+N24+N23+N22+N21+N20+N19+N17+N16+N15,"")</f>
        <v>589420762.01999998</v>
      </c>
      <c r="S27" s="40"/>
      <c r="T27" s="37">
        <v>554772.16047</v>
      </c>
      <c r="U27" s="42">
        <f>IF(ISNUMBER(T27),T27/$U$4,"")</f>
        <v>1023564.8717158671</v>
      </c>
      <c r="V27" s="18">
        <f>IF(ISNUMBER(U27),(U27-U14)/U14,"")</f>
        <v>3.0425279729089406E-2</v>
      </c>
      <c r="W27" s="40">
        <f>IF(ISNUMBER(U27),W26+U27,"")</f>
        <v>9546726.9701107014</v>
      </c>
      <c r="X27" s="16">
        <f>IF(ISNUMBER(U27),(W27-W14)/W14,"")</f>
        <v>0.12576916073986247</v>
      </c>
      <c r="Y27" s="40">
        <f>IF(ISNUMBER(U27),U27+U26+U25+U24+U23+U22+U21+U20+U19+U17+U16+U15,"")</f>
        <v>12332900.304391144</v>
      </c>
      <c r="Z27" s="40"/>
      <c r="AA27" s="38">
        <f t="shared" si="1"/>
        <v>78831444.051715881</v>
      </c>
      <c r="AB27" s="18">
        <f>IF(ISNUMBER(AA27),(AA27-AA14)/AA14,"")</f>
        <v>-4.0491039542255233E-2</v>
      </c>
      <c r="AC27" s="40">
        <f t="shared" si="20"/>
        <v>693675300.89211059</v>
      </c>
      <c r="AD27" s="16">
        <f>IF(ISNUMBER(AA27),(AC27-AC14)/AC14,"")</f>
        <v>-1.2851712027687145E-2</v>
      </c>
      <c r="AE27" s="40">
        <f>IF(ISNUMBER(AA27),AA27+AA26+AA25+AA24+AA23+AA22+AA21+AA20+AA19+AA17+AA16+AA15,"")</f>
        <v>917627515.01539087</v>
      </c>
      <c r="AF27" s="16"/>
      <c r="AI27" s="90"/>
      <c r="AJ27" s="90"/>
      <c r="AK27" s="90"/>
      <c r="AL27" s="90"/>
    </row>
    <row r="28" spans="2:38" ht="15">
      <c r="B28" s="19">
        <v>2017</v>
      </c>
      <c r="C28" s="19" t="s">
        <v>24</v>
      </c>
      <c r="D28" s="43">
        <v>23549534</v>
      </c>
      <c r="E28" s="43">
        <v>2312181</v>
      </c>
      <c r="F28" s="38">
        <f t="shared" si="2"/>
        <v>25861715</v>
      </c>
      <c r="G28" s="18">
        <f>IF(ISNUMBER(F28),(F28-F15)/F15,"")</f>
        <v>-1.9485588786740903E-2</v>
      </c>
      <c r="H28" s="40">
        <f>IF(ISNUMBER(F28),F28+H27,"")</f>
        <v>266433377.241</v>
      </c>
      <c r="I28" s="16">
        <f>IF(ISNUMBER(H28),(H28-H15)/H15,"")</f>
        <v>-2.2060549112792056E-2</v>
      </c>
      <c r="J28" s="40">
        <f>IF(ISNUMBER(F28),F28+F27+F26+F25+F24+F23+F22+F21+F20+F19+F17+F16,"")</f>
        <v>315359907.42099994</v>
      </c>
      <c r="K28" s="16"/>
      <c r="L28" s="43">
        <v>48789311</v>
      </c>
      <c r="M28" s="43">
        <v>1724078</v>
      </c>
      <c r="N28" s="38">
        <f>IF((L28+M28)&gt;0,L28+M28,"")</f>
        <v>50513389</v>
      </c>
      <c r="O28" s="18">
        <f>IF(ISNUMBER(N28),(N28-N15)/N15,"")</f>
        <v>-1.7991611120349131E-2</v>
      </c>
      <c r="P28" s="40">
        <f>IF(ISNUMBER(N28),P27+N28,"")</f>
        <v>494070300.68100005</v>
      </c>
      <c r="Q28" s="16">
        <f>IF(ISNUMBER(N28),(P28-P15)/P15,"")</f>
        <v>-1.1062278797820436E-2</v>
      </c>
      <c r="R28" s="40">
        <f>IF(ISNUMBER(N28),N28+N27+N26+N25+N24+N23+N22+N21+N20+N19+N17+N16,"")</f>
        <v>588495294.11000001</v>
      </c>
      <c r="S28" s="40"/>
      <c r="T28" s="35">
        <v>542959</v>
      </c>
      <c r="U28" s="42">
        <f>IF(ISNUMBER(T28),T28/$U$4,"")</f>
        <v>1001769.3726937269</v>
      </c>
      <c r="V28" s="18">
        <f>IF(ISNUMBER(U28),(U28-U15)/U15,"")</f>
        <v>-8.122320238582141E-4</v>
      </c>
      <c r="W28" s="40">
        <f>IF(ISNUMBER(U28),W27+U28,"")</f>
        <v>10548496.342804428</v>
      </c>
      <c r="X28" s="16">
        <f>IF(ISNUMBER(U28),(W28-W15)/W15,"")</f>
        <v>0.11238609821515927</v>
      </c>
      <c r="Y28" s="40">
        <f>IF(ISNUMBER(U28),U28+U27+U26+U25+U24+U23+U22+U21+U20+U19+U17+U16,"")</f>
        <v>12332085.973800739</v>
      </c>
      <c r="Z28" s="40"/>
      <c r="AA28" s="38">
        <f t="shared" si="1"/>
        <v>77376873.372693732</v>
      </c>
      <c r="AB28" s="18">
        <f>IF(ISNUMBER(AA28),(AA28-AA15)/AA15,"")</f>
        <v>-1.8273033319547709E-2</v>
      </c>
      <c r="AC28" s="40">
        <f t="shared" si="20"/>
        <v>771052174.26480436</v>
      </c>
      <c r="AD28" s="16">
        <f>IF(ISNUMBER(AA28),(AC28-AC15)/AC15,"")</f>
        <v>-1.3398455526130067E-2</v>
      </c>
      <c r="AE28" s="40">
        <f>IF(ISNUMBER(AA28),AA28+AA27+AA26+AA25+AA24+AA23+AA22+AA21+AA20+AA19+AA17+AA16,"")</f>
        <v>916187287.50480056</v>
      </c>
      <c r="AF28" s="16"/>
      <c r="AI28" s="90"/>
      <c r="AJ28" s="90"/>
      <c r="AK28" s="90"/>
      <c r="AL28" s="90"/>
    </row>
    <row r="29" spans="2:38" ht="15">
      <c r="B29" s="19">
        <v>2017</v>
      </c>
      <c r="C29" s="19" t="s">
        <v>25</v>
      </c>
      <c r="D29" s="43">
        <v>21575795</v>
      </c>
      <c r="E29" s="43">
        <v>2024800</v>
      </c>
      <c r="F29" s="38">
        <f t="shared" si="2"/>
        <v>23600595</v>
      </c>
      <c r="G29" s="18">
        <f>IF(ISNUMBER(F29),(F29-F16)/F16,"")</f>
        <v>-1.8480268001498081E-2</v>
      </c>
      <c r="H29" s="40">
        <f>IF(ISNUMBER(F29),F29+H28,"")</f>
        <v>290033972.241</v>
      </c>
      <c r="I29" s="16">
        <f>IF(ISNUMBER(H29),(H29-H16)/H16,"")</f>
        <v>-2.1770191600785478E-2</v>
      </c>
      <c r="J29" s="40">
        <f>IF(ISNUMBER(F29),F29+F28+F27+F26+F25+F24+F23+F22+F21+F20+F19+F17,"")</f>
        <v>314915550.26099992</v>
      </c>
      <c r="K29" s="16"/>
      <c r="L29" s="43">
        <v>45816394</v>
      </c>
      <c r="M29" s="43">
        <v>1445878</v>
      </c>
      <c r="N29" s="38">
        <f>IF((L29+M29)&gt;0,L29+M29,"")</f>
        <v>47262272</v>
      </c>
      <c r="O29" s="18">
        <f>IF(ISNUMBER(N29),(N29-N16)/N16,"")</f>
        <v>-4.1258158563562651E-2</v>
      </c>
      <c r="P29" s="40">
        <f>IF(ISNUMBER(N29),P28+N29,"")</f>
        <v>541332572.68099999</v>
      </c>
      <c r="Q29" s="16">
        <f>IF(ISNUMBER(N29),(P29-P16)/P16,"")</f>
        <v>-1.3774173438440618E-2</v>
      </c>
      <c r="R29" s="40">
        <f>IF(ISNUMBER(N29),N29+N28+N27+N26+N25+N24+N23+N22+N21+N20+N19+N17,"")</f>
        <v>586461426.15100014</v>
      </c>
      <c r="S29" s="40"/>
      <c r="T29" s="43">
        <v>518948</v>
      </c>
      <c r="U29" s="42">
        <f>IF(ISNUMBER(T29),T29/$U$4,"")</f>
        <v>957468.63468634675</v>
      </c>
      <c r="V29" s="18">
        <f>IF(ISNUMBER(U29),(U29-U16)/U16,"")</f>
        <v>7.6639682134824486E-2</v>
      </c>
      <c r="W29" s="40">
        <f>IF(ISNUMBER(U29),W28+U29,"")</f>
        <v>11505964.977490775</v>
      </c>
      <c r="X29" s="16">
        <f>IF(ISNUMBER(U29),(W29-W16)/W16,"")</f>
        <v>0.10932116559793989</v>
      </c>
      <c r="Y29" s="40">
        <f>IF(ISNUMBER(U29),U29+U28+U27+U26+U25+U24+U23+U22+U21+U20+U19+U17,"")</f>
        <v>12400242.566051662</v>
      </c>
      <c r="Z29" s="40"/>
      <c r="AA29" s="38">
        <f>F29+N29+U29</f>
        <v>71820335.634686351</v>
      </c>
      <c r="AB29" s="18">
        <f>IF(ISNUMBER(AA29),(AA29-AA16)/AA16,"")</f>
        <v>-3.2467404077548674E-2</v>
      </c>
      <c r="AC29" s="40">
        <f t="shared" si="20"/>
        <v>842872509.89949071</v>
      </c>
      <c r="AD29" s="16">
        <f>IF(ISNUMBER(AA29),(AC29-AC16)/AC16,"")</f>
        <v>-1.5052547840112857E-2</v>
      </c>
      <c r="AE29" s="40">
        <f>IF(ISNUMBER(AA29),AA29+AA28+AA27+AA26+AA25+AA24+AA23+AA22+AA21+AA20+AA19+AA17,"")</f>
        <v>913777218.97805142</v>
      </c>
      <c r="AF29" s="16"/>
      <c r="AI29" s="90"/>
      <c r="AJ29" s="90"/>
      <c r="AK29" s="90"/>
      <c r="AL29" s="90"/>
    </row>
    <row r="30" spans="2:38" ht="15">
      <c r="B30" s="19">
        <v>2017</v>
      </c>
      <c r="C30" s="19" t="s">
        <v>26</v>
      </c>
      <c r="D30" s="43">
        <v>23459387</v>
      </c>
      <c r="E30" s="43">
        <v>2224260</v>
      </c>
      <c r="F30" s="38">
        <f t="shared" si="2"/>
        <v>25683647</v>
      </c>
      <c r="G30" s="18">
        <f>IF(ISNUMBER(F30),(F30-F17)/F17,"")</f>
        <v>3.2235454654656201E-2</v>
      </c>
      <c r="H30" s="40">
        <f>IF(ISNUMBER(F30),F30+H29,"")</f>
        <v>315717619.241</v>
      </c>
      <c r="I30" s="16">
        <f>IF(ISNUMBER(H30),(H30-H17)/H17,"")</f>
        <v>-1.7588889622179325E-2</v>
      </c>
      <c r="J30" s="40">
        <f>IF(ISNUMBER(F30),F30+F29+F28+F27+F26+F25+F24+F23+F22+F21+F20+F19,"")</f>
        <v>315717619.24099994</v>
      </c>
      <c r="K30" s="16">
        <f>IF(ISNUMBER(J30),(J30-J17)/J17,"")</f>
        <v>-1.7588889622179513E-2</v>
      </c>
      <c r="L30" s="43">
        <v>43878060</v>
      </c>
      <c r="M30" s="43">
        <v>1439231</v>
      </c>
      <c r="N30" s="38">
        <f>IF((L30+M30)&gt;0,L30+M30,"")</f>
        <v>45317291</v>
      </c>
      <c r="O30" s="18">
        <f>IF(ISNUMBER(N30),(N30-N17)/N17,"")</f>
        <v>4.1755443693082088E-3</v>
      </c>
      <c r="P30" s="40">
        <f>IF(ISNUMBER(N30),P29+N30,"")</f>
        <v>586649863.68099999</v>
      </c>
      <c r="Q30" s="16">
        <f>IF(ISNUMBER(N30),(P30-P17)/P17,"")</f>
        <v>-1.2410503038050604E-2</v>
      </c>
      <c r="R30" s="40">
        <f>IF(ISNUMBER(N30),N30+N29+N28+N27+N26+N25+N24+N23+N22+N21+N20+N19,"")</f>
        <v>586649863.68100011</v>
      </c>
      <c r="S30" s="63">
        <f>IF(ISNUMBER(R30),(R30-R17)/R17,"")</f>
        <v>-1.2410503038050205E-2</v>
      </c>
      <c r="T30" s="35">
        <v>545213</v>
      </c>
      <c r="U30" s="42">
        <f>IF(ISNUMBER(T30),T30/$U$4,"")</f>
        <v>1005928.0442804428</v>
      </c>
      <c r="V30" s="18">
        <f>IF(ISNUMBER(U30),(U30-U17)/U17,"")</f>
        <v>0.12484988682231266</v>
      </c>
      <c r="W30" s="40">
        <f>IF(ISNUMBER(U30),W29+U30,"")</f>
        <v>12511893.021771219</v>
      </c>
      <c r="X30" s="16">
        <f>IF(ISNUMBER(U30),(W30-W17)/W17,"")</f>
        <v>0.11055377254127895</v>
      </c>
      <c r="Y30" s="40">
        <f>IF(ISNUMBER(U30),U30+U29+U28+U27+U26+U25+U24+U23+U21+U20+U19+U19,"")</f>
        <v>12391058.36863469</v>
      </c>
      <c r="Z30" s="62">
        <f>IF(ISNUMBER(Y30),(Y30-Y17)/Y17,"")</f>
        <v>9.9828506615412302E-2</v>
      </c>
      <c r="AA30" s="38">
        <f>F30+N30+U30</f>
        <v>72006866.04428044</v>
      </c>
      <c r="AB30" s="18">
        <f>IF(ISNUMBER(AA30),(AA30-AA17)/AA17,"")</f>
        <v>1.5544199814689103E-2</v>
      </c>
      <c r="AC30" s="40">
        <f t="shared" si="20"/>
        <v>914879375.94377112</v>
      </c>
      <c r="AD30" s="16">
        <f>IF(ISNUMBER(AA30),(AC30-AC17)/AC17,"")</f>
        <v>-1.2711390330825918E-2</v>
      </c>
      <c r="AE30" s="40">
        <f>IF(ISNUMBER(AA30),AA30+AA29+AA28+AA27+AA26+AA25+AA24+AA23+AA22+AA21+AA20+AA19,"")</f>
        <v>914879375.94377112</v>
      </c>
      <c r="AF30" s="16">
        <f>IF(ISNUMBER(AE30),(AE30-AE17)/AE17,"")</f>
        <v>-1.2711390330825918E-2</v>
      </c>
      <c r="AI30" s="90"/>
      <c r="AJ30" s="90"/>
      <c r="AK30" s="90"/>
      <c r="AL30" s="90"/>
    </row>
    <row r="31" spans="2:38">
      <c r="B31" s="20">
        <v>2017</v>
      </c>
      <c r="C31" s="20" t="s">
        <v>2</v>
      </c>
      <c r="D31" s="44">
        <f>SUM(D19:D30)</f>
        <v>286957408.20099998</v>
      </c>
      <c r="E31" s="44">
        <f>SUM(E19:E30)</f>
        <v>28760211.039999999</v>
      </c>
      <c r="F31" s="44">
        <f>SUM(F19:F30)</f>
        <v>315717619.241</v>
      </c>
      <c r="G31" s="45"/>
      <c r="H31" s="45"/>
      <c r="I31" s="45"/>
      <c r="J31" s="45"/>
      <c r="K31" s="45"/>
      <c r="L31" s="44">
        <f>SUM(L19:L30)</f>
        <v>565288059.00099993</v>
      </c>
      <c r="M31" s="44">
        <f>SUM(M19:M30)</f>
        <v>21361804.68</v>
      </c>
      <c r="N31" s="44">
        <f>SUM(N19:N30)</f>
        <v>586649863.68099999</v>
      </c>
      <c r="O31" s="45"/>
      <c r="P31" s="45"/>
      <c r="Q31" s="45"/>
      <c r="R31" s="45"/>
      <c r="S31" s="45"/>
      <c r="T31" s="44">
        <f>SUM(T19:T30)</f>
        <v>6781446.0177999996</v>
      </c>
      <c r="U31" s="44">
        <f>SUM(U19:U30)</f>
        <v>12511893.021771219</v>
      </c>
      <c r="V31" s="45"/>
      <c r="W31" s="45"/>
      <c r="X31" s="45"/>
      <c r="Y31" s="45"/>
      <c r="Z31" s="45"/>
      <c r="AA31" s="44">
        <f>F31+N31+U31</f>
        <v>914879375.94377112</v>
      </c>
      <c r="AB31" s="45"/>
      <c r="AC31" s="45"/>
      <c r="AD31" s="45"/>
      <c r="AE31" s="45"/>
      <c r="AF31" s="45"/>
      <c r="AI31" s="90"/>
      <c r="AJ31" s="90"/>
      <c r="AK31" s="90"/>
      <c r="AL31" s="90"/>
    </row>
    <row r="32" spans="2:38" ht="15">
      <c r="B32" s="19">
        <v>2018</v>
      </c>
      <c r="C32" s="19" t="s">
        <v>15</v>
      </c>
      <c r="D32" s="37">
        <v>20010790</v>
      </c>
      <c r="E32" s="37">
        <v>1834406</v>
      </c>
      <c r="F32" s="38">
        <f t="shared" ref="F32:F36" si="21">IF((D32+E32)&gt;0,D32+E32,"")</f>
        <v>21845196</v>
      </c>
      <c r="G32" s="18">
        <f>IF(ISNUMBER(F32),(F32-F19)/F19,"")</f>
        <v>-7.4177190359929965E-2</v>
      </c>
      <c r="H32" s="40">
        <f>IF(F32&gt;0,F32,"")</f>
        <v>21845196</v>
      </c>
      <c r="I32" s="16">
        <f t="shared" ref="I32:I38" si="22">IF(ISNUMBER(H32),(H32-H19)/H19,"")</f>
        <v>-7.4177190359929965E-2</v>
      </c>
      <c r="J32" s="40">
        <f>IF(ISNUMBER(F32),F32+F30+F29+F28+F27+F26+F25+F24+F23+F22+F21+F20,"")</f>
        <v>313967375.84099996</v>
      </c>
      <c r="K32" s="16">
        <f>IF(ISNUMBER(J32),(J32-J19)/J19,"")</f>
        <v>-1.5230534139187468E-2</v>
      </c>
      <c r="L32" s="37">
        <v>43988829</v>
      </c>
      <c r="M32" s="37">
        <v>1346888</v>
      </c>
      <c r="N32" s="38">
        <f>IF((L32+M32)&gt;0,L32+M32,"")</f>
        <v>45335717</v>
      </c>
      <c r="O32" s="18">
        <f t="shared" ref="O32:O38" si="23">IF(ISNUMBER(N32),(N32-N19)/N19,"")</f>
        <v>-2.4103298000226901E-2</v>
      </c>
      <c r="P32" s="40">
        <f>N32</f>
        <v>45335717</v>
      </c>
      <c r="Q32" s="16">
        <f t="shared" ref="Q32:Q38" si="24">IF(ISNUMBER(N32),(P32-P19)/P19,"")</f>
        <v>-2.4103298000226901E-2</v>
      </c>
      <c r="R32" s="40">
        <f>IF(ISNUMBER(N32),N32+N30+N29+N28+N27+N26+N25+N24+N23+N22+N21+N20,"")</f>
        <v>585530134.21100008</v>
      </c>
      <c r="S32" s="63">
        <f>IF(ISNUMBER(R32),(R32-R19)/R19,"")</f>
        <v>-2.2178425833039609E-3</v>
      </c>
      <c r="T32" s="37">
        <v>553866</v>
      </c>
      <c r="U32" s="42">
        <f t="shared" ref="U32:U38" si="25">IF(ISNUMBER(T32),T32/$U$4,"")</f>
        <v>1021892.9889298893</v>
      </c>
      <c r="V32" s="18">
        <f t="shared" ref="V32:V38" si="26">IF(ISNUMBER(U32),(U32-U19)/U19,"")</f>
        <v>0.18634105072676915</v>
      </c>
      <c r="W32" s="40">
        <f t="shared" ref="W32:W38" si="27">IF(ISNUMBER(U32),W31+U32,"")</f>
        <v>1021892.9889298893</v>
      </c>
      <c r="X32" s="16">
        <f t="shared" ref="X32:X38" si="28">IF(ISNUMBER(U32),(W32-W19)/W19,"")</f>
        <v>0.18634105072676915</v>
      </c>
      <c r="Y32" s="40">
        <f>IF(ISNUMBER(U32),U32+U30+U29+U28+U27+U26+U25+U24+U23+U22+U21+U20,"")</f>
        <v>12672403.874169741</v>
      </c>
      <c r="Z32" s="63">
        <f>IF(ISNUMBER(Y32),(Y32-Y19)/Y19,"")</f>
        <v>0.1218520510494646</v>
      </c>
      <c r="AA32" s="38">
        <f>F32+N32+U32</f>
        <v>68202805.988929883</v>
      </c>
      <c r="AB32" s="18">
        <f>IF(ISNUMBER(AA32),(AA32-AA19)/AA19,"")</f>
        <v>-3.8208649839713497E-2</v>
      </c>
      <c r="AC32" s="40">
        <f>IF(ISNUMBER(AA32),AA32,"")</f>
        <v>68202805.988929883</v>
      </c>
      <c r="AD32" s="16">
        <f t="shared" ref="AD32:AD38" si="29">IF(ISNUMBER(AA32),(AC32-AC19)/AC19,"")</f>
        <v>-3.8208649839713497E-2</v>
      </c>
      <c r="AE32" s="40">
        <f>IF(ISNUMBER(AA32),AA32+AA30+AA29+AA28+AA27+AA26+AA25+AA24+AA23+AA22+AA21+AA20,"")</f>
        <v>912169913.92616963</v>
      </c>
      <c r="AF32" s="63">
        <f>IF(ISNUMBER(AE32),(AE32-AE19)/AE19,"")</f>
        <v>-5.213923461920407E-3</v>
      </c>
      <c r="AH32" s="59"/>
      <c r="AI32" s="90"/>
      <c r="AJ32" s="90"/>
      <c r="AK32" s="90"/>
      <c r="AL32" s="90"/>
    </row>
    <row r="33" spans="2:41" ht="15">
      <c r="B33" s="19">
        <v>2018</v>
      </c>
      <c r="C33" s="19" t="s">
        <v>16</v>
      </c>
      <c r="D33" s="37">
        <v>19973599</v>
      </c>
      <c r="E33" s="37">
        <v>1864296</v>
      </c>
      <c r="F33" s="38">
        <f t="shared" si="21"/>
        <v>21837895</v>
      </c>
      <c r="G33" s="18">
        <f t="shared" ref="G33:G38" si="30">IF(ISNUMBER(F33),(F33-F20)/F20,"")</f>
        <v>2.6922025033195175E-2</v>
      </c>
      <c r="H33" s="40">
        <f>IF(ISNUMBER(F33),F33+H32,"")</f>
        <v>43683091</v>
      </c>
      <c r="I33" s="16">
        <f t="shared" si="22"/>
        <v>-2.6253107134531502E-2</v>
      </c>
      <c r="J33" s="40">
        <f>IF(ISNUMBER(F33),F33+F32+F30+F29+F28+F27+F26+F25+F24+F23+F22+F21,"")</f>
        <v>314539883.14099997</v>
      </c>
      <c r="K33" s="16">
        <f t="shared" ref="K33:K43" si="31">IF(ISNUMBER(J33),(J33-J20)/J20,"")</f>
        <v>-1.6118875384673468E-2</v>
      </c>
      <c r="L33" s="37">
        <v>42836574</v>
      </c>
      <c r="M33" s="37">
        <v>1435411</v>
      </c>
      <c r="N33" s="38">
        <f t="shared" ref="N33:N38" si="32">IF((L33+M33)&gt;0,L33+M33,"")</f>
        <v>44271985</v>
      </c>
      <c r="O33" s="18">
        <f t="shared" si="23"/>
        <v>3.7942311979509119E-2</v>
      </c>
      <c r="P33" s="40">
        <f t="shared" ref="P33:P38" si="33">IF(ISNUMBER(N33),P32+N33,"")</f>
        <v>89607702</v>
      </c>
      <c r="Q33" s="16">
        <f t="shared" si="24"/>
        <v>5.5959189588509605E-3</v>
      </c>
      <c r="R33" s="40">
        <f>IF(ISNUMBER(N33),N33+N32+N30+N29+N28+N27+N26+N25+N24+N23+N22+N21,"")</f>
        <v>587148510.73100007</v>
      </c>
      <c r="S33" s="63">
        <f t="shared" ref="S33:S43" si="34">IF(ISNUMBER(R33),(R33-R20)/R20,"")</f>
        <v>4.1770020849179251E-3</v>
      </c>
      <c r="T33" s="37">
        <v>513474</v>
      </c>
      <c r="U33" s="42">
        <f t="shared" si="25"/>
        <v>947369.00369003683</v>
      </c>
      <c r="V33" s="18">
        <f t="shared" si="26"/>
        <v>0.16347726596116111</v>
      </c>
      <c r="W33" s="40">
        <f t="shared" si="27"/>
        <v>1969261.9926199261</v>
      </c>
      <c r="X33" s="16">
        <f t="shared" si="28"/>
        <v>0.17523066825241659</v>
      </c>
      <c r="Y33" s="40">
        <f>IF(ISNUMBER(U33),U33+U32+U30+U29+U28+U27+U26+U25+U24+U23+U22+U21,"")</f>
        <v>12805516.311439116</v>
      </c>
      <c r="Z33" s="63">
        <f t="shared" ref="Z33" si="35">IF(ISNUMBER(Y33),(Y33-Y20)/Y20,"")</f>
        <v>0.12804184253180256</v>
      </c>
      <c r="AA33" s="38">
        <f t="shared" ref="AA33:AA39" si="36">F33+N33+U33</f>
        <v>67057249.003690034</v>
      </c>
      <c r="AB33" s="18">
        <f t="shared" ref="AB33:AB38" si="37">IF(ISNUMBER(AA33),(AA33-AA20)/AA20,"")</f>
        <v>3.5901119728575077E-2</v>
      </c>
      <c r="AC33" s="40">
        <f t="shared" ref="AC33:AC43" si="38">IF(ISNUMBER(AA33),AC32+AA33,"")</f>
        <v>135260054.99261993</v>
      </c>
      <c r="AD33" s="16">
        <f t="shared" si="29"/>
        <v>-2.8417138892049901E-3</v>
      </c>
      <c r="AE33" s="40">
        <f>IF(ISNUMBER(AA33),AA33+AA32+AA30+AA29+AA28+AA27+AA26+AA25+AA24+AA23+AA22+AA21,"")</f>
        <v>914493910.18343914</v>
      </c>
      <c r="AF33" s="63">
        <f t="shared" ref="AF33:AF43" si="39">IF(ISNUMBER(AE33),(AE33-AE20)/AE20,"")</f>
        <v>-1.3729088947414729E-3</v>
      </c>
      <c r="AH33" s="59"/>
      <c r="AI33" s="90"/>
      <c r="AJ33" s="90"/>
      <c r="AK33" s="90"/>
      <c r="AL33" s="90"/>
    </row>
    <row r="34" spans="2:41" ht="15">
      <c r="B34" s="19">
        <v>2018</v>
      </c>
      <c r="C34" s="19" t="s">
        <v>17</v>
      </c>
      <c r="D34" s="37">
        <v>21752473</v>
      </c>
      <c r="E34" s="37">
        <v>2015880</v>
      </c>
      <c r="F34" s="38">
        <f t="shared" si="21"/>
        <v>23768353</v>
      </c>
      <c r="G34" s="18">
        <f t="shared" si="30"/>
        <v>-1.503837814590122E-2</v>
      </c>
      <c r="H34" s="40">
        <f t="shared" ref="H34:H38" si="40">IF(ISNUMBER(F34),F34+H33,"")</f>
        <v>67451444</v>
      </c>
      <c r="I34" s="16">
        <f t="shared" si="22"/>
        <v>-2.2330549292264811E-2</v>
      </c>
      <c r="J34" s="40">
        <f>IF(ISNUMBER(F34),F34+F33+F32+F30+F29+F28+F27+F26+F25+F24+F23+F22,"")</f>
        <v>314176988.31099999</v>
      </c>
      <c r="K34" s="16">
        <f t="shared" si="31"/>
        <v>-1.6642352324929575E-2</v>
      </c>
      <c r="L34" s="37">
        <v>46031366</v>
      </c>
      <c r="M34" s="37">
        <v>1471193</v>
      </c>
      <c r="N34" s="38">
        <f t="shared" si="32"/>
        <v>47502559</v>
      </c>
      <c r="O34" s="18">
        <f t="shared" si="23"/>
        <v>-3.2960114332141459E-2</v>
      </c>
      <c r="P34" s="40">
        <f t="shared" si="33"/>
        <v>137110261</v>
      </c>
      <c r="Q34" s="16">
        <f t="shared" si="24"/>
        <v>-8.1053426622186408E-3</v>
      </c>
      <c r="R34" s="40">
        <f>IF(ISNUMBER(N34),N34+N33+N32+N30+N29+N28+N27+N26+N25+N24+N23+N22,"")</f>
        <v>585529456.75099993</v>
      </c>
      <c r="S34" s="63">
        <f t="shared" si="34"/>
        <v>-3.7072048926850034E-4</v>
      </c>
      <c r="T34" s="37">
        <v>582860</v>
      </c>
      <c r="U34" s="42">
        <f t="shared" si="25"/>
        <v>1075387.4538745387</v>
      </c>
      <c r="V34" s="18">
        <f t="shared" si="26"/>
        <v>8.1689896105342732E-2</v>
      </c>
      <c r="W34" s="40">
        <f t="shared" si="27"/>
        <v>3044649.4464944648</v>
      </c>
      <c r="X34" s="16">
        <f t="shared" si="28"/>
        <v>0.14039834632537201</v>
      </c>
      <c r="Y34" s="40">
        <f>IF(ISNUMBER(U34),U34+U33+U32+U30+U29+U28+U27+U26+U25+U24+U23+U22,"")</f>
        <v>12886730.243173432</v>
      </c>
      <c r="Z34" s="63">
        <f>IF(ISNUMBER(Y34),(Y34-Y21)/Y21,"")</f>
        <v>0.12080135320876294</v>
      </c>
      <c r="AA34" s="38">
        <f t="shared" si="36"/>
        <v>72346299.453874543</v>
      </c>
      <c r="AB34" s="18">
        <f t="shared" si="37"/>
        <v>-2.5600145451774421E-2</v>
      </c>
      <c r="AC34" s="40">
        <f t="shared" si="38"/>
        <v>207606354.44649446</v>
      </c>
      <c r="AD34" s="16">
        <f t="shared" si="29"/>
        <v>-1.0892242641340666E-2</v>
      </c>
      <c r="AE34" s="40">
        <f>IF(ISNUMBER(AA34),AA34+AA33+AA32+AA30+AA29+AA28+AA27+AA26+AA25+AA24+AA23+AA22,"")</f>
        <v>912593175.3051734</v>
      </c>
      <c r="AF34" s="63">
        <f t="shared" si="39"/>
        <v>-4.5218285021165544E-3</v>
      </c>
      <c r="AH34" s="59"/>
      <c r="AI34" s="90"/>
      <c r="AJ34" s="90"/>
      <c r="AK34" s="90"/>
      <c r="AL34" s="90"/>
    </row>
    <row r="35" spans="2:41" ht="15">
      <c r="B35" s="19">
        <v>2018</v>
      </c>
      <c r="C35" s="19" t="s">
        <v>18</v>
      </c>
      <c r="D35" s="37">
        <v>22050831</v>
      </c>
      <c r="E35" s="37">
        <v>2040480</v>
      </c>
      <c r="F35" s="38">
        <f t="shared" si="21"/>
        <v>24091311</v>
      </c>
      <c r="G35" s="18">
        <f t="shared" si="30"/>
        <v>-3.9700519004775323E-2</v>
      </c>
      <c r="H35" s="40">
        <f t="shared" si="40"/>
        <v>91542755</v>
      </c>
      <c r="I35" s="16">
        <f t="shared" si="22"/>
        <v>-2.6962441315321533E-2</v>
      </c>
      <c r="J35" s="40">
        <f>IF(ISNUMBER(F35),F35+F34+F33+F32+F30+F29+F28+F27+F26+F25+F24+F23,"")</f>
        <v>313181009.90100002</v>
      </c>
      <c r="K35" s="16">
        <f t="shared" si="31"/>
        <v>-1.8752420111807864E-2</v>
      </c>
      <c r="L35" s="37">
        <v>44693712</v>
      </c>
      <c r="M35" s="37">
        <v>1379542</v>
      </c>
      <c r="N35" s="38">
        <f t="shared" si="32"/>
        <v>46073254</v>
      </c>
      <c r="O35" s="18">
        <f t="shared" si="23"/>
        <v>-2.5238838371699067E-2</v>
      </c>
      <c r="P35" s="40">
        <f t="shared" si="33"/>
        <v>183183515</v>
      </c>
      <c r="Q35" s="16">
        <f t="shared" si="24"/>
        <v>-1.2471104831204904E-2</v>
      </c>
      <c r="R35" s="40">
        <f>IF(ISNUMBER(N35),N35+N34+N33+N32+N30+N29+N28+N27+N26+N25+N24+N23,"")</f>
        <v>584336512.82099998</v>
      </c>
      <c r="S35" s="63">
        <f t="shared" si="34"/>
        <v>-3.5742448970112087E-3</v>
      </c>
      <c r="T35" s="37">
        <v>571282</v>
      </c>
      <c r="U35" s="42">
        <f t="shared" si="25"/>
        <v>1054025.8302583026</v>
      </c>
      <c r="V35" s="18">
        <f t="shared" si="26"/>
        <v>7.3109156090363558E-2</v>
      </c>
      <c r="W35" s="40">
        <f t="shared" si="27"/>
        <v>4098675.2767527672</v>
      </c>
      <c r="X35" s="16">
        <f t="shared" si="28"/>
        <v>0.1223008525363411</v>
      </c>
      <c r="Y35" s="40">
        <f>IF(ISNUMBER(U35),U35+U34+U33+U32+U30+U29+U28+U27+U26+U25+U24+U23,"")</f>
        <v>12958539.283763837</v>
      </c>
      <c r="Z35" s="63">
        <f t="shared" ref="Z35:Z43" si="41">IF(ISNUMBER(Y35),(Y35-Y22)/Y22,"")</f>
        <v>0.11761989663246558</v>
      </c>
      <c r="AA35" s="38">
        <f t="shared" si="36"/>
        <v>71218590.83025831</v>
      </c>
      <c r="AB35" s="18">
        <f t="shared" si="37"/>
        <v>-2.8868793509723826E-2</v>
      </c>
      <c r="AC35" s="40">
        <f t="shared" si="38"/>
        <v>278824945.27675277</v>
      </c>
      <c r="AD35" s="16">
        <f t="shared" si="29"/>
        <v>-1.5546873571921742E-2</v>
      </c>
      <c r="AE35" s="40">
        <f>IF(ISNUMBER(AA35),AA35+AA34+AA33+AA32+AA30+AA29+AA28+AA27+AA26+AA25+AA24+AA23,"")</f>
        <v>910476062.00576389</v>
      </c>
      <c r="AF35" s="63">
        <f t="shared" si="39"/>
        <v>-7.3238814631588879E-3</v>
      </c>
      <c r="AH35" s="59"/>
      <c r="AI35" s="90"/>
      <c r="AJ35" s="90"/>
      <c r="AK35" s="90"/>
      <c r="AL35" s="90"/>
    </row>
    <row r="36" spans="2:41" ht="15">
      <c r="B36" s="19">
        <v>2018</v>
      </c>
      <c r="C36" s="19" t="s">
        <v>19</v>
      </c>
      <c r="D36" s="37">
        <v>25140509</v>
      </c>
      <c r="E36" s="37">
        <v>3566990</v>
      </c>
      <c r="F36" s="38">
        <f t="shared" si="21"/>
        <v>28707499</v>
      </c>
      <c r="G36" s="18">
        <f t="shared" si="30"/>
        <v>4.2553649981251218E-3</v>
      </c>
      <c r="H36" s="40">
        <f t="shared" si="40"/>
        <v>120250254</v>
      </c>
      <c r="I36" s="16">
        <f t="shared" si="22"/>
        <v>-1.9687455728919188E-2</v>
      </c>
      <c r="J36" s="40">
        <f>IF(ISNUMBER(F36),F36+F35+F34+F33+F32+F30+F29+F28+F27+F26+F25+F24,"")</f>
        <v>313302653.15099996</v>
      </c>
      <c r="K36" s="16">
        <f t="shared" si="31"/>
        <v>-1.5686160436802671E-2</v>
      </c>
      <c r="L36" s="37">
        <v>50956447</v>
      </c>
      <c r="M36" s="37">
        <v>2087387</v>
      </c>
      <c r="N36" s="38">
        <f t="shared" si="32"/>
        <v>53043834</v>
      </c>
      <c r="O36" s="18">
        <f t="shared" si="23"/>
        <v>-1.9460419679803523E-3</v>
      </c>
      <c r="P36" s="40">
        <f t="shared" si="33"/>
        <v>236227349</v>
      </c>
      <c r="Q36" s="16">
        <f t="shared" si="24"/>
        <v>-1.012711979894333E-2</v>
      </c>
      <c r="R36" s="40">
        <f>IF(ISNUMBER(N36),N36+N35+N34+N33+N32+N30+N29+N28+N27+N26+N25+N24,"")</f>
        <v>584233086.02100003</v>
      </c>
      <c r="S36" s="63">
        <f t="shared" si="34"/>
        <v>-8.6759793731292743E-3</v>
      </c>
      <c r="T36" s="37">
        <v>710230</v>
      </c>
      <c r="U36" s="42">
        <f t="shared" si="25"/>
        <v>1310387.4538745387</v>
      </c>
      <c r="V36" s="18">
        <f t="shared" si="26"/>
        <v>0.2241428414729934</v>
      </c>
      <c r="W36" s="40">
        <f t="shared" si="27"/>
        <v>5409062.7306273058</v>
      </c>
      <c r="X36" s="16">
        <f t="shared" si="28"/>
        <v>0.145385549774566</v>
      </c>
      <c r="Y36" s="40">
        <f>IF(ISNUMBER(U36),U36+U35+U34+U33+U32+U30+U29+U28+U27+U26+U25+U24,"")</f>
        <v>13198473.674907748</v>
      </c>
      <c r="Z36" s="63">
        <f t="shared" si="41"/>
        <v>0.12984201808885959</v>
      </c>
      <c r="AA36" s="38">
        <f t="shared" si="36"/>
        <v>83061720.453874543</v>
      </c>
      <c r="AB36" s="18">
        <f t="shared" si="37"/>
        <v>3.1176293769855988E-3</v>
      </c>
      <c r="AC36" s="40">
        <f t="shared" si="38"/>
        <v>361886665.7306273</v>
      </c>
      <c r="AD36" s="16">
        <f t="shared" si="29"/>
        <v>-1.1324597399471089E-2</v>
      </c>
      <c r="AE36" s="40">
        <f>IF(ISNUMBER(AA36),AA36+AA35+AA34+AA33+AA32+AA30+AA29+AA28+AA27+AA26+AA25+AA24,"")</f>
        <v>910734212.84690773</v>
      </c>
      <c r="AF36" s="63">
        <f t="shared" si="39"/>
        <v>-9.3429737214129234E-3</v>
      </c>
      <c r="AH36" s="59"/>
      <c r="AI36" s="90"/>
      <c r="AJ36" s="90"/>
      <c r="AK36" s="90"/>
      <c r="AL36" s="90"/>
    </row>
    <row r="37" spans="2:41" ht="15">
      <c r="B37" s="19">
        <v>2018</v>
      </c>
      <c r="C37" s="19" t="s">
        <v>20</v>
      </c>
      <c r="D37" s="37">
        <v>24150945</v>
      </c>
      <c r="E37" s="37">
        <v>3965350</v>
      </c>
      <c r="F37" s="38">
        <f>IF((D37+E37)&gt;0,D37+E37,"")</f>
        <v>28116295</v>
      </c>
      <c r="G37" s="18">
        <f t="shared" si="30"/>
        <v>-5.3355222918484428E-2</v>
      </c>
      <c r="H37" s="40">
        <f t="shared" si="40"/>
        <v>148366549</v>
      </c>
      <c r="I37" s="16">
        <f t="shared" si="22"/>
        <v>-2.6250369142849055E-2</v>
      </c>
      <c r="J37" s="40">
        <f>IF(ISNUMBER(F37),F37+F36+F35+F34+F33+F32+F30+F29+F28+F27+F26+F25,"")</f>
        <v>311717949.76099998</v>
      </c>
      <c r="K37" s="16">
        <f t="shared" si="31"/>
        <v>-2.183015116551933E-2</v>
      </c>
      <c r="L37" s="37">
        <v>50642518</v>
      </c>
      <c r="M37" s="37">
        <v>1669437</v>
      </c>
      <c r="N37" s="38">
        <f t="shared" si="32"/>
        <v>52311955</v>
      </c>
      <c r="O37" s="18">
        <f t="shared" si="23"/>
        <v>6.4850520120905128E-2</v>
      </c>
      <c r="P37" s="40">
        <f t="shared" si="33"/>
        <v>288539304</v>
      </c>
      <c r="Q37" s="16">
        <f t="shared" si="24"/>
        <v>2.6725335495937229E-3</v>
      </c>
      <c r="R37" s="40">
        <f>IF(ISNUMBER(N37),N37+N36+N35+N34+N33+N32+N30+N29+N28+N27+N26+N25,"")</f>
        <v>587418939.27100003</v>
      </c>
      <c r="S37" s="63">
        <f t="shared" si="34"/>
        <v>-6.0060008731666979E-3</v>
      </c>
      <c r="T37" s="37">
        <v>591204</v>
      </c>
      <c r="U37" s="42">
        <f t="shared" si="25"/>
        <v>1090782.2878228782</v>
      </c>
      <c r="V37" s="18">
        <f t="shared" si="26"/>
        <v>-3.1390406072079519E-2</v>
      </c>
      <c r="W37" s="40">
        <f t="shared" si="27"/>
        <v>6499845.0184501838</v>
      </c>
      <c r="X37" s="16">
        <f t="shared" si="28"/>
        <v>0.11134790217368681</v>
      </c>
      <c r="Y37" s="40">
        <f>IF(ISNUMBER(U37),U37+U36+U35+U34+U33+U32+U30+U29+U28+U27+U26+U25,"")</f>
        <v>13163123.93321033</v>
      </c>
      <c r="Z37" s="63">
        <f t="shared" si="41"/>
        <v>0.11529602923664702</v>
      </c>
      <c r="AA37" s="38">
        <f t="shared" si="36"/>
        <v>81519032.287822872</v>
      </c>
      <c r="AB37" s="18">
        <f t="shared" si="37"/>
        <v>1.9583950214579468E-2</v>
      </c>
      <c r="AC37" s="40">
        <f t="shared" si="38"/>
        <v>443405698.01845014</v>
      </c>
      <c r="AD37" s="16">
        <f t="shared" si="29"/>
        <v>-5.7835187860208435E-3</v>
      </c>
      <c r="AE37" s="40">
        <f>IF(ISNUMBER(AA37),AA37+AA36+AA35+AA34+AA33+AA32+AA30+AA29+AA28+AA27+AA26+AA25,"")</f>
        <v>912300012.96521032</v>
      </c>
      <c r="AF37" s="63">
        <f t="shared" si="39"/>
        <v>-9.924959104476062E-3</v>
      </c>
      <c r="AH37" s="59"/>
      <c r="AI37" s="90"/>
      <c r="AJ37" s="90"/>
      <c r="AK37" s="90"/>
      <c r="AL37" s="90"/>
    </row>
    <row r="38" spans="2:41" ht="15">
      <c r="B38" s="19">
        <v>2018</v>
      </c>
      <c r="C38" s="19" t="s">
        <v>21</v>
      </c>
      <c r="D38" s="37">
        <v>25249189</v>
      </c>
      <c r="E38" s="37">
        <v>4534245</v>
      </c>
      <c r="F38" s="38">
        <f t="shared" ref="F38:F43" si="42">IF((D38+E38)&gt;0,D38+E38,"")</f>
        <v>29783434</v>
      </c>
      <c r="G38" s="18">
        <f t="shared" si="30"/>
        <v>-4.0571229366782931E-2</v>
      </c>
      <c r="H38" s="40">
        <f t="shared" si="40"/>
        <v>178149983</v>
      </c>
      <c r="I38" s="16">
        <f t="shared" si="22"/>
        <v>-2.8674244356733658E-2</v>
      </c>
      <c r="J38" s="40">
        <f>IF(ISNUMBER(F38),F38+F37+F36+F35+F34+F33+F32+F30+F29+F28+F27+F26,"")</f>
        <v>310458501.88</v>
      </c>
      <c r="K38" s="16">
        <f t="shared" si="31"/>
        <v>-2.1845323352815072E-2</v>
      </c>
      <c r="L38" s="37">
        <v>52065410</v>
      </c>
      <c r="M38" s="37">
        <v>1636212</v>
      </c>
      <c r="N38" s="38">
        <f t="shared" si="32"/>
        <v>53701622</v>
      </c>
      <c r="O38" s="18">
        <f t="shared" si="23"/>
        <v>5.6723097949494816E-2</v>
      </c>
      <c r="P38" s="40">
        <f t="shared" si="33"/>
        <v>342240926</v>
      </c>
      <c r="Q38" s="16">
        <f t="shared" si="24"/>
        <v>1.0785006939091887E-2</v>
      </c>
      <c r="R38" s="40">
        <f>IF(ISNUMBER(N38),N38+N37+N36+N35+N34+N33+N32+N30+N29+N28+N27+N26,"")</f>
        <v>590301550.97000003</v>
      </c>
      <c r="S38" s="63">
        <f t="shared" si="34"/>
        <v>-1.6745788481839202E-3</v>
      </c>
      <c r="T38" s="37">
        <v>573920</v>
      </c>
      <c r="U38" s="42">
        <f t="shared" si="25"/>
        <v>1058892.9889298892</v>
      </c>
      <c r="V38" s="18">
        <f t="shared" si="26"/>
        <v>-0.29595615556693539</v>
      </c>
      <c r="W38" s="40">
        <f t="shared" si="27"/>
        <v>7558738.007380073</v>
      </c>
      <c r="X38" s="16">
        <f t="shared" si="28"/>
        <v>2.8031903603922763E-2</v>
      </c>
      <c r="Y38" s="40">
        <f>IF(ISNUMBER(U38),U38+U37+U36+U35+U34+U33+U32+U30+U29+U28+U27+U26,"")</f>
        <v>12718001.231494464</v>
      </c>
      <c r="Z38" s="63">
        <f t="shared" si="41"/>
        <v>3.9475406413777593E-2</v>
      </c>
      <c r="AA38" s="38">
        <f t="shared" si="36"/>
        <v>84543948.988929883</v>
      </c>
      <c r="AB38" s="18">
        <f t="shared" si="37"/>
        <v>1.4130969677482204E-2</v>
      </c>
      <c r="AC38" s="40">
        <f t="shared" si="38"/>
        <v>527949647.00738001</v>
      </c>
      <c r="AD38" s="16">
        <f t="shared" si="29"/>
        <v>-2.6472452960065963E-3</v>
      </c>
      <c r="AE38" s="40">
        <f>IF(ISNUMBER(AA38),AA38+AA37+AA36+AA35+AA34+AA33+AA32+AA30+AA29+AA28+AA27+AA26,"")</f>
        <v>913478054.08149445</v>
      </c>
      <c r="AF38" s="63">
        <f t="shared" si="39"/>
        <v>-8.079663610884226E-3</v>
      </c>
      <c r="AH38" s="59"/>
      <c r="AI38" s="90"/>
      <c r="AJ38" s="91"/>
      <c r="AK38" s="90"/>
      <c r="AL38" s="90"/>
    </row>
    <row r="39" spans="2:41" ht="15">
      <c r="B39" s="19">
        <v>2018</v>
      </c>
      <c r="C39" s="19" t="s">
        <v>22</v>
      </c>
      <c r="D39" s="37">
        <v>23964286</v>
      </c>
      <c r="E39" s="37">
        <v>4456754</v>
      </c>
      <c r="F39" s="38">
        <f t="shared" si="42"/>
        <v>28421040</v>
      </c>
      <c r="G39" s="18">
        <f>IF(ISNUMBER(F39),(F39-F26)/F26,"")</f>
        <v>-6.2121356388300582E-2</v>
      </c>
      <c r="H39" s="40">
        <f>IF(ISNUMBER(F39),F39+H38,"")</f>
        <v>206571023</v>
      </c>
      <c r="I39" s="16">
        <f>IF(ISNUMBER(H39),(H39-H26)/H26,"")</f>
        <v>-3.3416901618624047E-2</v>
      </c>
      <c r="J39" s="40">
        <f>IF(ISNUMBER(F39),F39+F38+F37+F36+F35+F34+F33+F32+F30+F29+F28+F27,"")</f>
        <v>308576005.06999999</v>
      </c>
      <c r="K39" s="16">
        <f t="shared" si="31"/>
        <v>-2.7224944134325042E-2</v>
      </c>
      <c r="L39" s="37">
        <v>55042284</v>
      </c>
      <c r="M39" s="37">
        <v>2097143</v>
      </c>
      <c r="N39" s="38">
        <f>IF((L39+M39)&gt;0,L39+M39,"")</f>
        <v>57139427</v>
      </c>
      <c r="O39" s="18">
        <f>IF(ISNUMBER(N39),(N39-N26)/N26,"")</f>
        <v>5.7768907315201387E-2</v>
      </c>
      <c r="P39" s="40">
        <f>IF(ISNUMBER(N39),P38+N39,"")</f>
        <v>399380353</v>
      </c>
      <c r="Q39" s="16">
        <f>IF(ISNUMBER(N39),(P39-P26)/P26,"")</f>
        <v>1.7249506978789513E-2</v>
      </c>
      <c r="R39" s="40">
        <f>IF(ISNUMBER(N39),N39+N38+N37+N36+N35+N34+N33+N32+N30+N29+N28+N27,"")</f>
        <v>593422159.11000001</v>
      </c>
      <c r="S39" s="63">
        <f t="shared" si="34"/>
        <v>3.3523987215764782E-3</v>
      </c>
      <c r="T39" s="37">
        <v>866025</v>
      </c>
      <c r="U39" s="42">
        <f>IF(ISNUMBER(T39),T39/$U$4,"")</f>
        <v>1597832.1033210331</v>
      </c>
      <c r="V39" s="18">
        <f>IF(ISNUMBER(U39),(U39-U26)/U26,"")</f>
        <v>0.36504742527277356</v>
      </c>
      <c r="W39" s="40">
        <f>IF(ISNUMBER(U39),W38+U39,"")</f>
        <v>9156570.1107011065</v>
      </c>
      <c r="X39" s="16">
        <f>IF(ISNUMBER(U39),(W39-W26)/W26,"")</f>
        <v>7.4316081871253242E-2</v>
      </c>
      <c r="Y39" s="40">
        <f>IF(ISNUMBER(U39),U39+U38+U37+U36+U35+U34+U33+U32+U30+U29+U28+U27,"")</f>
        <v>13145301.034077492</v>
      </c>
      <c r="Z39" s="63">
        <f t="shared" si="41"/>
        <v>6.8491061110411477E-2</v>
      </c>
      <c r="AA39" s="38">
        <f t="shared" si="36"/>
        <v>87158299.103321031</v>
      </c>
      <c r="AB39" s="18">
        <f>IF(ISNUMBER(AA39),(AA39-AA26)/AA26,"")</f>
        <v>1.9480113166291085E-2</v>
      </c>
      <c r="AC39" s="40">
        <f t="shared" si="38"/>
        <v>615107946.11070108</v>
      </c>
      <c r="AD39" s="16">
        <f>IF(ISNUMBER(AA39),(AC39-AC26)/AC26,"")</f>
        <v>4.2952249968548168E-4</v>
      </c>
      <c r="AE39" s="40">
        <f>IF(ISNUMBER(AA39),AA39+AA38+AA37+AA36+AA35+AA34+AA33+AA32+AA30+AA29+AA28+AA27,"")</f>
        <v>915143465.21407747</v>
      </c>
      <c r="AF39" s="63">
        <f t="shared" si="39"/>
        <v>-6.309453010384475E-3</v>
      </c>
      <c r="AH39" s="59"/>
      <c r="AI39" s="90"/>
      <c r="AJ39" s="90"/>
      <c r="AK39" s="90"/>
      <c r="AL39" s="90"/>
    </row>
    <row r="40" spans="2:41" ht="15">
      <c r="B40" s="19">
        <v>2018</v>
      </c>
      <c r="C40" s="19" t="s">
        <v>23</v>
      </c>
      <c r="D40" s="37">
        <v>20717413</v>
      </c>
      <c r="E40" s="37">
        <v>4108126</v>
      </c>
      <c r="F40" s="38">
        <f t="shared" si="42"/>
        <v>24825539</v>
      </c>
      <c r="G40" s="18">
        <f>IF(ISNUMBER(F40),(F40-F27)/F27,"")</f>
        <v>-7.570960095164779E-2</v>
      </c>
      <c r="H40" s="40">
        <f>IF(ISNUMBER(F40),F40+H39,"")</f>
        <v>231396562</v>
      </c>
      <c r="I40" s="16">
        <f>IF(ISNUMBER(H40),(H40-H27)/H27,"")</f>
        <v>-3.8138740679309772E-2</v>
      </c>
      <c r="J40" s="40">
        <f>IF(ISNUMBER(F40),F40+F39+F38+F37+F36+F35+F34+F33+F32+F30+F29+F28,"")</f>
        <v>306542519</v>
      </c>
      <c r="K40" s="16">
        <f t="shared" si="31"/>
        <v>-2.9541329905923546E-2</v>
      </c>
      <c r="L40" s="37">
        <v>48083593</v>
      </c>
      <c r="M40" s="37">
        <v>1248510</v>
      </c>
      <c r="N40" s="38">
        <f>IF((L40+M40)&gt;0,L40+M40,"")</f>
        <v>49332103</v>
      </c>
      <c r="O40" s="18">
        <f>IF(ISNUMBER(N40),(N40-N27)/N27,"")</f>
        <v>-3.1732825757167939E-2</v>
      </c>
      <c r="P40" s="40">
        <f>IF(ISNUMBER(N40),P39+N40,"")</f>
        <v>448712456</v>
      </c>
      <c r="Q40" s="16">
        <f>IF(ISNUMBER(N40),(P40-P27)/P27,"")</f>
        <v>1.162318562337665E-2</v>
      </c>
      <c r="R40" s="40">
        <f>IF(ISNUMBER(N40),N40+N39+N38+N37+N36+N35+N34+N33+N32+N30+N29+N28,"")</f>
        <v>591805408</v>
      </c>
      <c r="S40" s="63">
        <f t="shared" si="34"/>
        <v>4.0457447949875649E-3</v>
      </c>
      <c r="T40" s="37">
        <v>625555</v>
      </c>
      <c r="U40" s="42">
        <f>IF(ISNUMBER(T40),T40/$U$4,"")</f>
        <v>1154160.516605166</v>
      </c>
      <c r="V40" s="18">
        <f>IF(ISNUMBER(U40),(U40-U27)/U27,"")</f>
        <v>0.12758902586249676</v>
      </c>
      <c r="W40" s="40">
        <f>IF(ISNUMBER(U40),W39+U40,"")</f>
        <v>10310730.627306273</v>
      </c>
      <c r="X40" s="16">
        <f>IF(ISNUMBER(U40),(W40-W27)/W27,"")</f>
        <v>8.0027810535228144E-2</v>
      </c>
      <c r="Y40" s="40">
        <f>IF(ISNUMBER(U40),U40+U39+U38+U37+U36+U35+U34+U33+U32+U30+U29+U28,"")</f>
        <v>13275896.67896679</v>
      </c>
      <c r="Z40" s="63">
        <f t="shared" si="41"/>
        <v>7.6461850116463809E-2</v>
      </c>
      <c r="AA40" s="38">
        <f t="shared" ref="AA40:AA52" si="43">F40+N40+U40</f>
        <v>75311802.516605169</v>
      </c>
      <c r="AB40" s="18">
        <f>IF(ISNUMBER(AA40),(AA40-AA27)/AA27,"")</f>
        <v>-4.4647685672251768E-2</v>
      </c>
      <c r="AC40" s="40">
        <f t="shared" si="38"/>
        <v>690419748.62730622</v>
      </c>
      <c r="AD40" s="16">
        <f>IF(ISNUMBER(AA40),(AC40-AC27)/AC27,"")</f>
        <v>-4.693193285990601E-3</v>
      </c>
      <c r="AE40" s="40">
        <f>IF(ISNUMBER(AA40),AA40+AA39+AA38+AA37+AA36+AA35+AA34+AA33+AA32+AA30+AA29+AA28,"")</f>
        <v>911623823.67896676</v>
      </c>
      <c r="AF40" s="63">
        <f t="shared" si="39"/>
        <v>-6.5426234917589799E-3</v>
      </c>
      <c r="AI40" s="90"/>
      <c r="AJ40" s="90"/>
      <c r="AK40" s="90"/>
      <c r="AL40" s="90"/>
    </row>
    <row r="41" spans="2:41" ht="15">
      <c r="B41" s="19">
        <v>2018</v>
      </c>
      <c r="C41" s="19" t="s">
        <v>24</v>
      </c>
      <c r="D41" s="43">
        <v>20557177</v>
      </c>
      <c r="E41" s="43">
        <v>3719947</v>
      </c>
      <c r="F41" s="38">
        <f t="shared" si="42"/>
        <v>24277124</v>
      </c>
      <c r="G41" s="18">
        <f>IF(ISNUMBER(F41),(F41-F28)/F28,"")</f>
        <v>-6.1271690605205417E-2</v>
      </c>
      <c r="H41" s="40">
        <f>IF(ISNUMBER(F41),F41+H40,"")</f>
        <v>255673686</v>
      </c>
      <c r="I41" s="16">
        <f>IF(ISNUMBER(H41),(H41-H28)/H28,"")</f>
        <v>-4.038417165454241E-2</v>
      </c>
      <c r="J41" s="40">
        <f>IF(ISNUMBER(F41),F41+F40+F39+F38+F37+F36+F35+F34+F33+F32+F30+F29,"")</f>
        <v>304957928</v>
      </c>
      <c r="K41" s="16">
        <f t="shared" si="31"/>
        <v>-3.2984470049052507E-2</v>
      </c>
      <c r="L41" s="43">
        <v>50835293</v>
      </c>
      <c r="M41" s="43">
        <v>1205064</v>
      </c>
      <c r="N41" s="38">
        <f>IF((L41+M41)&gt;0,L41+M41,"")</f>
        <v>52040357</v>
      </c>
      <c r="O41" s="18">
        <f>IF(ISNUMBER(N41),(N41-N28)/N28,"")</f>
        <v>3.0228975529636312E-2</v>
      </c>
      <c r="P41" s="40">
        <f>IF(ISNUMBER(N41),P40+N41,"")</f>
        <v>500752813</v>
      </c>
      <c r="Q41" s="16">
        <f>IF(ISNUMBER(N41),(P41-P28)/P28,"")</f>
        <v>1.3525428081366414E-2</v>
      </c>
      <c r="R41" s="40">
        <f>IF(ISNUMBER(N41),N41+N40+N39+N38+N37+N36+N35+N34+N33+N32+N30+N29,"")</f>
        <v>593332376</v>
      </c>
      <c r="S41" s="63">
        <f t="shared" si="34"/>
        <v>8.2194062355507146E-3</v>
      </c>
      <c r="T41" s="35">
        <v>631999</v>
      </c>
      <c r="U41" s="42">
        <f>IF(ISNUMBER(T41),T41/$U$4,"")</f>
        <v>1166049.8154981548</v>
      </c>
      <c r="V41" s="18">
        <f>IF(ISNUMBER(U41),(U41-U28)/U28,"")</f>
        <v>0.16399028287587081</v>
      </c>
      <c r="W41" s="40">
        <f>IF(ISNUMBER(U41),W40+U41,"")</f>
        <v>11476780.442804428</v>
      </c>
      <c r="X41" s="16">
        <f>IF(ISNUMBER(U41),(W41-W28)/W28,"")</f>
        <v>8.8001556793752989E-2</v>
      </c>
      <c r="Y41" s="40">
        <f>IF(ISNUMBER(U41),U41+U40+U39+U38+U37+U36+U35+U34+U33+U32+U30+U29,"")</f>
        <v>13440177.121771218</v>
      </c>
      <c r="Z41" s="63">
        <f t="shared" si="41"/>
        <v>8.9854315833071199E-2</v>
      </c>
      <c r="AA41" s="38">
        <f t="shared" si="43"/>
        <v>77483530.815498158</v>
      </c>
      <c r="AB41" s="18">
        <f>IF(ISNUMBER(AA41),(AA41-AA28)/AA28,"")</f>
        <v>1.3784149986353069E-3</v>
      </c>
      <c r="AC41" s="40">
        <f t="shared" si="38"/>
        <v>767903279.44280434</v>
      </c>
      <c r="AD41" s="16">
        <f>IF(ISNUMBER(AA41),(AC41-AC28)/AC28,"")</f>
        <v>-4.0838933175987571E-3</v>
      </c>
      <c r="AE41" s="40">
        <f>IF(ISNUMBER(AA41),AA41+AA40+AA39+AA38+AA37+AA36+AA35+AA34+AA33+AA32+AA30+AA29,"")</f>
        <v>911730481.1217711</v>
      </c>
      <c r="AF41" s="63">
        <f t="shared" si="39"/>
        <v>-4.8645145417454926E-3</v>
      </c>
      <c r="AI41" s="90"/>
      <c r="AJ41" s="90"/>
      <c r="AK41" s="90"/>
      <c r="AL41" s="90"/>
    </row>
    <row r="42" spans="2:41" ht="15">
      <c r="B42" s="19">
        <v>2018</v>
      </c>
      <c r="C42" s="19" t="s">
        <v>25</v>
      </c>
      <c r="D42" s="43">
        <v>19932706</v>
      </c>
      <c r="E42" s="43">
        <v>3495026</v>
      </c>
      <c r="F42" s="38">
        <f t="shared" si="42"/>
        <v>23427732</v>
      </c>
      <c r="G42" s="18">
        <f>IF(ISNUMBER(F42),(F42-F29)/F29,"")</f>
        <v>-7.3245187250575673E-3</v>
      </c>
      <c r="H42" s="40">
        <f>IF(ISNUMBER(F42),F42+H41,"")</f>
        <v>279101418</v>
      </c>
      <c r="I42" s="16">
        <f>IF(ISNUMBER(H42),(H42-H29)/H29,"")</f>
        <v>-3.7694047206013964E-2</v>
      </c>
      <c r="J42" s="40">
        <f>IF(ISNUMBER(F42),F42+F41+F40+F39+F38+F37+F36+F35+F34+F33+F32+F30,"")</f>
        <v>304785065</v>
      </c>
      <c r="K42" s="16">
        <f t="shared" si="31"/>
        <v>-3.2168894970743232E-2</v>
      </c>
      <c r="L42" s="43">
        <v>49520020</v>
      </c>
      <c r="M42" s="43">
        <v>1199708</v>
      </c>
      <c r="N42" s="38">
        <f>IF((L42+M42)&gt;0,L42+M42,"")</f>
        <v>50719728</v>
      </c>
      <c r="O42" s="18">
        <f>IF(ISNUMBER(N42),(N42-N29)/N29,"")</f>
        <v>7.3154671870197016E-2</v>
      </c>
      <c r="P42" s="40">
        <f>IF(ISNUMBER(N42),P41+N42,"")</f>
        <v>551472541</v>
      </c>
      <c r="Q42" s="16">
        <f>IF(ISNUMBER(N42),(P42-P29)/P29,"")</f>
        <v>1.873149489006521E-2</v>
      </c>
      <c r="R42" s="40">
        <f>IF(ISNUMBER(N42),N42+N41+N40+N39+N38+N37+N36+N35+N34+N33+N32+N30,"")</f>
        <v>596789832</v>
      </c>
      <c r="S42" s="63">
        <f t="shared" si="34"/>
        <v>1.7611398445736028E-2</v>
      </c>
      <c r="T42" s="43">
        <v>581884</v>
      </c>
      <c r="U42" s="42">
        <f>IF(ISNUMBER(T42),T42/$U$4,"")</f>
        <v>1073586.7158671585</v>
      </c>
      <c r="V42" s="18">
        <f>IF(ISNUMBER(U42),(U42-U29)/U29,"")</f>
        <v>0.1212761201507665</v>
      </c>
      <c r="W42" s="40">
        <f>IF(ISNUMBER(U42),W41+U42,"")</f>
        <v>12550367.158671586</v>
      </c>
      <c r="X42" s="16">
        <f>IF(ISNUMBER(U42),(W42-W29)/W29,"")</f>
        <v>9.0770498886793421E-2</v>
      </c>
      <c r="Y42" s="40">
        <f>IF(ISNUMBER(U42),U42+U41+U40+U39+U38+U37+U36+U35+U34+U33+U32+U30,"")</f>
        <v>13556295.202952029</v>
      </c>
      <c r="Z42" s="63">
        <f t="shared" si="41"/>
        <v>9.3228227653006618E-2</v>
      </c>
      <c r="AA42" s="38">
        <f t="shared" si="43"/>
        <v>75221046.715867162</v>
      </c>
      <c r="AB42" s="18">
        <f>IF(ISNUMBER(AA42),(AA42-AA29)/AA29,"")</f>
        <v>4.7350253255268877E-2</v>
      </c>
      <c r="AC42" s="40">
        <f t="shared" si="38"/>
        <v>843124326.1586715</v>
      </c>
      <c r="AD42" s="16">
        <f>IF(ISNUMBER(AA42),(AC42-AC29)/AC29,"")</f>
        <v>2.9875960625505788E-4</v>
      </c>
      <c r="AE42" s="40">
        <f>IF(ISNUMBER(AA42),AA42+AA41+AA40+AA39+AA38+AA37+AA36+AA35+AA34+AA33+AA32+AA30,"")</f>
        <v>915131192.20295215</v>
      </c>
      <c r="AF42" s="63">
        <f t="shared" si="39"/>
        <v>1.4817323049648543E-3</v>
      </c>
      <c r="AI42" s="90"/>
      <c r="AJ42" s="90"/>
      <c r="AK42" s="90"/>
      <c r="AL42" s="90"/>
    </row>
    <row r="43" spans="2:41" ht="15">
      <c r="B43" s="19">
        <v>2018</v>
      </c>
      <c r="C43" s="19" t="s">
        <v>26</v>
      </c>
      <c r="D43" s="43">
        <v>19848718</v>
      </c>
      <c r="E43" s="43">
        <v>4319168</v>
      </c>
      <c r="F43" s="38">
        <f t="shared" si="42"/>
        <v>24167886</v>
      </c>
      <c r="G43" s="18">
        <f>IF(ISNUMBER(F43),(F43-F30)/F30,"")</f>
        <v>-5.9016579693686025E-2</v>
      </c>
      <c r="H43" s="40">
        <f>IF(ISNUMBER(F43),F43+H42,"")</f>
        <v>303269304</v>
      </c>
      <c r="I43" s="16">
        <f>IF(ISNUMBER(H43),(H43-H30)/H30,"")</f>
        <v>-3.9428636485117088E-2</v>
      </c>
      <c r="J43" s="40">
        <f>IF(ISNUMBER(F43),F43+F42+F41+F40+F39+F38+F37+F36+F35+F34+F33+F32,"")</f>
        <v>303269304</v>
      </c>
      <c r="K43" s="16">
        <f t="shared" si="31"/>
        <v>-3.9428636485116908E-2</v>
      </c>
      <c r="L43" s="43">
        <v>46362684</v>
      </c>
      <c r="M43" s="43">
        <v>1010215</v>
      </c>
      <c r="N43" s="38">
        <f>IF((L43+M43)&gt;0,L43+M43,"")</f>
        <v>47372899</v>
      </c>
      <c r="O43" s="18">
        <f>IF(ISNUMBER(N43),(N43-N30)/N30,"")</f>
        <v>4.5360346010091382E-2</v>
      </c>
      <c r="P43" s="40">
        <f>IF(ISNUMBER(N43),P42+N43,"")</f>
        <v>598845440</v>
      </c>
      <c r="Q43" s="16">
        <f>IF(ISNUMBER(N43),(P43-P30)/P30,"")</f>
        <v>2.0788509593230795E-2</v>
      </c>
      <c r="R43" s="40">
        <f>IF(ISNUMBER(N43),N43+N42+N41+N40+N39+N38+N37+N36+N35+N34+N33+N32,"")</f>
        <v>598845440</v>
      </c>
      <c r="S43" s="63">
        <f t="shared" si="34"/>
        <v>2.0788509593230586E-2</v>
      </c>
      <c r="T43" s="35">
        <v>597991</v>
      </c>
      <c r="U43" s="42">
        <f>IF(ISNUMBER(T43),T43/$U$4,"")</f>
        <v>1103304.4280442803</v>
      </c>
      <c r="V43" s="18">
        <f>IF(ISNUMBER(U43),(U43-U30)/U30,"")</f>
        <v>9.6802534055497449E-2</v>
      </c>
      <c r="W43" s="40">
        <f>IF(ISNUMBER(U43),W42+U43,"")</f>
        <v>13653671.586715866</v>
      </c>
      <c r="X43" s="16">
        <f>IF(ISNUMBER(U43),(W43-W30)/W30,"")</f>
        <v>9.1255460940874791E-2</v>
      </c>
      <c r="Y43" s="40">
        <f>IF(ISNUMBER(U43),U43+U42+U41+U40+U39+U38+U37+U36+U34+U33+U32+U32,"")</f>
        <v>13621538.745387452</v>
      </c>
      <c r="Z43" s="63">
        <f t="shared" si="41"/>
        <v>9.9303896418360807E-2</v>
      </c>
      <c r="AA43" s="38">
        <f t="shared" si="43"/>
        <v>72644089.428044274</v>
      </c>
      <c r="AB43" s="18">
        <f>IF(ISNUMBER(AA43),(AA43-AA30)/AA30,"")</f>
        <v>8.8494808727264413E-3</v>
      </c>
      <c r="AC43" s="40">
        <f t="shared" si="38"/>
        <v>915768415.58671582</v>
      </c>
      <c r="AD43" s="16">
        <f>IF(ISNUMBER(AA43),(AC43-AC30)/AC30,"")</f>
        <v>9.7175613126875677E-4</v>
      </c>
      <c r="AE43" s="40">
        <f>IF(ISNUMBER(AA43),AA43+AA42+AA41+AA40+AA39+AA38+AA37+AA36+AA35+AA34+AA33+AA32,"")</f>
        <v>915768415.58671582</v>
      </c>
      <c r="AF43" s="63">
        <f t="shared" si="39"/>
        <v>9.7175613126875677E-4</v>
      </c>
      <c r="AI43" s="92"/>
      <c r="AJ43" s="92"/>
      <c r="AK43" s="92"/>
      <c r="AL43" s="92"/>
      <c r="AM43"/>
      <c r="AN43"/>
      <c r="AO43"/>
    </row>
    <row r="44" spans="2:41" ht="15">
      <c r="B44" s="20">
        <v>2018</v>
      </c>
      <c r="C44" s="20" t="s">
        <v>2</v>
      </c>
      <c r="D44" s="44">
        <f>SUM(D32:D43)</f>
        <v>263348636</v>
      </c>
      <c r="E44" s="44">
        <f>SUM(E32:E43)</f>
        <v>39920668</v>
      </c>
      <c r="F44" s="44">
        <f>SUM(F32:F43)</f>
        <v>303269304</v>
      </c>
      <c r="G44" s="45"/>
      <c r="H44" s="45"/>
      <c r="I44" s="45"/>
      <c r="J44" s="45"/>
      <c r="K44" s="45"/>
      <c r="L44" s="44">
        <f>SUM(L32:L43)</f>
        <v>581058730</v>
      </c>
      <c r="M44" s="44">
        <f>SUM(M32:M43)</f>
        <v>17786710</v>
      </c>
      <c r="N44" s="44">
        <f>SUM(N32:N43)</f>
        <v>598845440</v>
      </c>
      <c r="O44" s="45"/>
      <c r="P44" s="45"/>
      <c r="Q44" s="45"/>
      <c r="R44" s="45"/>
      <c r="S44" s="45"/>
      <c r="T44" s="44">
        <f>SUM(T32:T43)</f>
        <v>7400290</v>
      </c>
      <c r="U44" s="44">
        <f>SUM(U32:U43)</f>
        <v>13653671.586715866</v>
      </c>
      <c r="V44" s="45"/>
      <c r="W44" s="45"/>
      <c r="X44" s="45"/>
      <c r="Y44" s="45"/>
      <c r="Z44" s="45"/>
      <c r="AA44" s="44">
        <f t="shared" si="43"/>
        <v>915768415.58671582</v>
      </c>
      <c r="AB44" s="45"/>
      <c r="AC44" s="45"/>
      <c r="AD44" s="45"/>
      <c r="AE44" s="45"/>
      <c r="AF44" s="45"/>
      <c r="AI44" s="93"/>
      <c r="AJ44" s="93"/>
      <c r="AK44" s="94"/>
      <c r="AL44" s="94"/>
      <c r="AM44" s="88"/>
      <c r="AN44" s="88"/>
      <c r="AO44" s="88"/>
    </row>
    <row r="45" spans="2:41" ht="15">
      <c r="B45" s="19">
        <v>2019</v>
      </c>
      <c r="C45" s="19" t="s">
        <v>15</v>
      </c>
      <c r="D45" s="37">
        <v>18197693</v>
      </c>
      <c r="E45" s="37">
        <v>3894081</v>
      </c>
      <c r="F45" s="38">
        <f t="shared" ref="F45:F49" si="44">IF((D45+E45)&gt;0,D45+E45,"")</f>
        <v>22091774</v>
      </c>
      <c r="G45" s="18">
        <f>IF(ISNUMBER(F45),(F45-F32)/F32,"")</f>
        <v>1.1287516028695738E-2</v>
      </c>
      <c r="H45" s="40">
        <f>IF(F45&gt;0,F45,"")</f>
        <v>22091774</v>
      </c>
      <c r="I45" s="16">
        <f t="shared" ref="I45:I51" si="45">IF(ISNUMBER(H45),(H45-H32)/H32,"")</f>
        <v>1.1287516028695738E-2</v>
      </c>
      <c r="J45" s="40">
        <f>IF(ISNUMBER(F45),F45+F43+F42+F41+F40+F39+F38+F37+F36+F35+F34+F33,"")</f>
        <v>303515882</v>
      </c>
      <c r="K45" s="16">
        <f>IF(ISNUMBER(J45),(J45-J32)/J32,"")</f>
        <v>-3.3288470857853809E-2</v>
      </c>
      <c r="L45" s="37">
        <v>51482545</v>
      </c>
      <c r="M45" s="37">
        <v>1018927</v>
      </c>
      <c r="N45" s="38">
        <f>IF((L45+M45)&gt;0,L45+M45,"")</f>
        <v>52501472</v>
      </c>
      <c r="O45" s="18">
        <f t="shared" ref="O45:O51" si="46">IF(ISNUMBER(N45),(N45-N32)/N32,"")</f>
        <v>0.15805981407551137</v>
      </c>
      <c r="P45" s="40">
        <f>N45</f>
        <v>52501472</v>
      </c>
      <c r="Q45" s="16">
        <f t="shared" ref="Q45:Q51" si="47">IF(ISNUMBER(N45),(P45-P32)/P32,"")</f>
        <v>0.15805981407551137</v>
      </c>
      <c r="R45" s="40">
        <f>IF(ISNUMBER(N45),N45+N43+N42+N41+N40+N39+N38+N37+N36+N35+N34+N33,"")</f>
        <v>606011195</v>
      </c>
      <c r="S45" s="63">
        <f>IF(ISNUMBER(R45),(R45-R32)/R32,"")</f>
        <v>3.4978662228201243E-2</v>
      </c>
      <c r="T45" s="37">
        <v>606869</v>
      </c>
      <c r="U45" s="42">
        <f t="shared" ref="U45" si="48">IF(ISNUMBER(T45),T45/$U$4,"")</f>
        <v>1119684.5018450185</v>
      </c>
      <c r="V45" s="18">
        <f t="shared" ref="V45:V51" si="49">IF(ISNUMBER(U45),(U45-U32)/U32,"")</f>
        <v>9.5696431988964881E-2</v>
      </c>
      <c r="W45" s="40">
        <f t="shared" ref="W45:W51" si="50">IF(ISNUMBER(U45),W44+U45,"")</f>
        <v>1119684.5018450185</v>
      </c>
      <c r="X45" s="16">
        <f t="shared" ref="X45:X51" si="51">IF(ISNUMBER(U45),(W45-W32)/W32,"")</f>
        <v>9.5696431988964881E-2</v>
      </c>
      <c r="Y45" s="40">
        <f>IF(ISNUMBER(U45),U45+U43+U42+U41+U40+U39+U38+U37+U36+U35+U34+U33,"")</f>
        <v>13751463.099630995</v>
      </c>
      <c r="Z45" s="63">
        <f>IF(ISNUMBER(Y45),(Y45-Y32)/Y32,"")</f>
        <v>8.5150318453841953E-2</v>
      </c>
      <c r="AA45" s="38">
        <f t="shared" si="43"/>
        <v>75712930.501845017</v>
      </c>
      <c r="AB45" s="18">
        <f>IF(ISNUMBER(AA45),(AA45-AA32)/AA32,"")</f>
        <v>0.11011459725182152</v>
      </c>
      <c r="AC45" s="40">
        <f>IF(ISNUMBER(AA45),AA45,"")</f>
        <v>75712930.501845017</v>
      </c>
      <c r="AD45" s="16">
        <f t="shared" ref="AD45:AD51" si="52">IF(ISNUMBER(AA45),(AC45-AC32)/AC32,"")</f>
        <v>0.11011459725182152</v>
      </c>
      <c r="AE45" s="40">
        <f>IF(ISNUMBER(AA45),AA45+AA43+AA42+AA41+AA40+AA39+AA38+AA37+AA36+AA35+AA34+AA33,"")</f>
        <v>923278540.09963107</v>
      </c>
      <c r="AF45" s="63">
        <f>IF(ISNUMBER(AE45),(AE45-AE32)/AE32,"")</f>
        <v>1.2178242237400258E-2</v>
      </c>
      <c r="AH45" s="59"/>
      <c r="AI45" s="90"/>
      <c r="AJ45" s="90"/>
      <c r="AK45" s="90"/>
      <c r="AL45" s="90"/>
    </row>
    <row r="46" spans="2:41" ht="15">
      <c r="B46" s="19">
        <v>2019</v>
      </c>
      <c r="C46" s="19" t="s">
        <v>16</v>
      </c>
      <c r="D46" s="37">
        <v>16535287.153999999</v>
      </c>
      <c r="E46" s="37">
        <v>3118589.9730000002</v>
      </c>
      <c r="F46" s="38">
        <f t="shared" si="44"/>
        <v>19653877.127</v>
      </c>
      <c r="G46" s="18">
        <f t="shared" ref="G46:G51" si="53">IF(ISNUMBER(F46),(F46-F33)/F33,"")</f>
        <v>-0.10001045764713126</v>
      </c>
      <c r="H46" s="40">
        <f>IF(ISNUMBER(F46),F46+H45,"")</f>
        <v>41745651.127000004</v>
      </c>
      <c r="I46" s="16">
        <f t="shared" si="45"/>
        <v>-4.4352169881934314E-2</v>
      </c>
      <c r="J46" s="40">
        <f>IF(ISNUMBER(F46),F46+F45+F43+F42+F41+F40+F39+F38+F37+F36+F35+F34,"")</f>
        <v>301331864.12699997</v>
      </c>
      <c r="K46" s="16">
        <f t="shared" ref="K46:K56" si="54">IF(ISNUMBER(J46),(J46-J33)/J33,"")</f>
        <v>-4.1991555672064612E-2</v>
      </c>
      <c r="L46" s="37">
        <v>43293598.994000003</v>
      </c>
      <c r="M46" s="37">
        <v>771648.57400000002</v>
      </c>
      <c r="N46" s="38">
        <f>IF((L46+M46)&gt;0,L46+M46,"")</f>
        <v>44065247.568000004</v>
      </c>
      <c r="O46" s="18">
        <f t="shared" si="46"/>
        <v>-4.6697122796729423E-3</v>
      </c>
      <c r="P46" s="40">
        <f t="shared" ref="P46:P51" si="55">IF(ISNUMBER(N46),P45+N46,"")</f>
        <v>96566719.568000004</v>
      </c>
      <c r="Q46" s="16">
        <f t="shared" si="47"/>
        <v>7.7660931065947916E-2</v>
      </c>
      <c r="R46" s="40">
        <f>IF(ISNUMBER(N46),N46+N45+N43+N42+N41+N40+N39+N38+N37+N36+N35+N34,"")</f>
        <v>605804457.56800008</v>
      </c>
      <c r="S46" s="63">
        <f t="shared" ref="S46:S56" si="56">IF(ISNUMBER(R46),(R46-R33)/R33,"")</f>
        <v>3.1773812751008011E-2</v>
      </c>
      <c r="T46" s="37">
        <v>538307</v>
      </c>
      <c r="U46" s="42">
        <v>893461.48</v>
      </c>
      <c r="V46" s="18">
        <f t="shared" si="49"/>
        <v>-5.6902351121965226E-2</v>
      </c>
      <c r="W46" s="40">
        <f t="shared" si="50"/>
        <v>2013145.9818450185</v>
      </c>
      <c r="X46" s="16">
        <f t="shared" si="51"/>
        <v>2.2284484943879225E-2</v>
      </c>
      <c r="Y46" s="40">
        <f>IF(ISNUMBER(U46),U46+U45+U43+U42+U41+U40+U39+U38+U37+U36+U35+U34,"")</f>
        <v>13697555.575940959</v>
      </c>
      <c r="Z46" s="63">
        <f t="shared" ref="Z46" si="57">IF(ISNUMBER(Y46),(Y46-Y33)/Y33,"")</f>
        <v>6.9660546502524748E-2</v>
      </c>
      <c r="AA46" s="38">
        <f t="shared" si="43"/>
        <v>64612586.175000004</v>
      </c>
      <c r="AB46" s="18">
        <f t="shared" ref="AB46:AB51" si="58">IF(ISNUMBER(AA46),(AA46-AA33)/AA33,"")</f>
        <v>-3.6456354309367875E-2</v>
      </c>
      <c r="AC46" s="40">
        <f t="shared" ref="AC46:AC56" si="59">IF(ISNUMBER(AA46),AC45+AA46,"")</f>
        <v>140325516.67684501</v>
      </c>
      <c r="AD46" s="16">
        <f t="shared" si="52"/>
        <v>3.7449797610251336E-2</v>
      </c>
      <c r="AE46" s="40">
        <f>IF(ISNUMBER(AA46),AA46+AA45+AA43+AA42+AA41+AA40+AA39+AA38+AA37+AA36+AA35+AA34,"")</f>
        <v>920833877.27094102</v>
      </c>
      <c r="AF46" s="63">
        <f t="shared" ref="AF46:AF56" si="60">IF(ISNUMBER(AE46),(AE46-AE33)/AE33,"")</f>
        <v>6.9327603135488827E-3</v>
      </c>
      <c r="AH46" s="59"/>
      <c r="AI46" s="90"/>
      <c r="AJ46" s="90"/>
      <c r="AK46" s="90"/>
      <c r="AL46" s="90"/>
    </row>
    <row r="47" spans="2:41" ht="15">
      <c r="B47" s="19">
        <v>2019</v>
      </c>
      <c r="C47" s="19" t="s">
        <v>17</v>
      </c>
      <c r="D47" s="37">
        <v>19398087.436999999</v>
      </c>
      <c r="E47" s="37">
        <v>3865080</v>
      </c>
      <c r="F47" s="38">
        <f t="shared" si="44"/>
        <v>23263167.436999999</v>
      </c>
      <c r="G47" s="18">
        <f t="shared" si="53"/>
        <v>-2.1254546455112013E-2</v>
      </c>
      <c r="H47" s="40">
        <f t="shared" ref="H47:H51" si="61">IF(ISNUMBER(F47),F47+H46,"")</f>
        <v>65008818.564000003</v>
      </c>
      <c r="I47" s="16">
        <f t="shared" si="45"/>
        <v>-3.6213093317913211E-2</v>
      </c>
      <c r="J47" s="40">
        <f>IF(ISNUMBER(F47),F47+F46+F45+F43+F42+F41+F40+F39+F38+F37+F36+F35,"")</f>
        <v>300826678.56400001</v>
      </c>
      <c r="K47" s="16">
        <f t="shared" si="54"/>
        <v>-4.249295856698667E-2</v>
      </c>
      <c r="L47" s="37">
        <v>46415908.230999999</v>
      </c>
      <c r="M47" s="37">
        <v>824714.103</v>
      </c>
      <c r="N47" s="38">
        <f t="shared" ref="N47:N51" si="62">IF((L47+M47)&gt;0,L47+M47,"")</f>
        <v>47240622.333999999</v>
      </c>
      <c r="O47" s="18">
        <f t="shared" si="46"/>
        <v>-5.5141590582520224E-3</v>
      </c>
      <c r="P47" s="40">
        <f t="shared" si="55"/>
        <v>143807341.90200001</v>
      </c>
      <c r="Q47" s="16">
        <f t="shared" si="47"/>
        <v>4.8844490945867354E-2</v>
      </c>
      <c r="R47" s="40">
        <f>IF(ISNUMBER(N47),N47+N46+N45+N43+N42+N41+N40+N39+N38+N37+N36+N35,"")</f>
        <v>605542520.90199995</v>
      </c>
      <c r="S47" s="63">
        <f t="shared" si="56"/>
        <v>3.4179431829184134E-2</v>
      </c>
      <c r="T47" s="37"/>
      <c r="U47" s="42">
        <v>1009569.606</v>
      </c>
      <c r="V47" s="18">
        <f t="shared" si="49"/>
        <v>-6.1203845774285309E-2</v>
      </c>
      <c r="W47" s="40">
        <f t="shared" si="50"/>
        <v>3022715.5878450186</v>
      </c>
      <c r="X47" s="16">
        <f t="shared" si="51"/>
        <v>-7.204067014907176E-3</v>
      </c>
      <c r="Y47" s="40">
        <f>IF(ISNUMBER(U47),U47+U46+U45+U43+U42+U41+U40+U39+U38+U37+U36+U35,"")</f>
        <v>13631737.728066418</v>
      </c>
      <c r="Z47" s="63">
        <f>IF(ISNUMBER(Y47),(Y47-Y34)/Y34,"")</f>
        <v>5.7811987279522997E-2</v>
      </c>
      <c r="AA47" s="38">
        <f t="shared" si="43"/>
        <v>71513359.377000004</v>
      </c>
      <c r="AB47" s="18">
        <f t="shared" si="58"/>
        <v>-1.1513236795277864E-2</v>
      </c>
      <c r="AC47" s="40">
        <f t="shared" si="59"/>
        <v>211838876.05384502</v>
      </c>
      <c r="AD47" s="16">
        <f t="shared" si="52"/>
        <v>2.038724497925418E-2</v>
      </c>
      <c r="AE47" s="40">
        <f>IF(ISNUMBER(AA47),AA47+AA46+AA45+AA43+AA42+AA41+AA40+AA39+AA38+AA37+AA36+AA35,"")</f>
        <v>920000937.19406652</v>
      </c>
      <c r="AF47" s="63">
        <f t="shared" si="60"/>
        <v>8.1172663672571879E-3</v>
      </c>
      <c r="AH47" s="59"/>
      <c r="AI47" s="90"/>
      <c r="AJ47" s="90"/>
      <c r="AK47" s="90"/>
      <c r="AL47" s="90"/>
    </row>
    <row r="48" spans="2:41" ht="15">
      <c r="B48" s="19">
        <v>2019</v>
      </c>
      <c r="C48" s="19" t="s">
        <v>18</v>
      </c>
      <c r="D48" s="37">
        <v>15433482.169</v>
      </c>
      <c r="E48" s="37">
        <v>7526111.2529999996</v>
      </c>
      <c r="F48" s="38">
        <f t="shared" si="44"/>
        <v>22959593.421999998</v>
      </c>
      <c r="G48" s="18">
        <f t="shared" si="53"/>
        <v>-4.6976172363554711E-2</v>
      </c>
      <c r="H48" s="40">
        <f t="shared" si="61"/>
        <v>87968411.986000001</v>
      </c>
      <c r="I48" s="16">
        <f t="shared" si="45"/>
        <v>-3.9045613320245809E-2</v>
      </c>
      <c r="J48" s="40">
        <f>IF(ISNUMBER(F48),F48+F47+F46+F45+F43+F42+F41+F40+F39+F38+F37+F36,"")</f>
        <v>299694960.986</v>
      </c>
      <c r="K48" s="16">
        <f t="shared" si="54"/>
        <v>-4.3061515509076081E-2</v>
      </c>
      <c r="L48" s="37">
        <v>46505205.494999997</v>
      </c>
      <c r="M48" s="37">
        <v>1212793.7690000001</v>
      </c>
      <c r="N48" s="38">
        <f t="shared" si="62"/>
        <v>47717999.263999999</v>
      </c>
      <c r="O48" s="18">
        <f t="shared" si="46"/>
        <v>3.5698482768332332E-2</v>
      </c>
      <c r="P48" s="40">
        <f t="shared" si="55"/>
        <v>191525341.16600001</v>
      </c>
      <c r="Q48" s="16">
        <f t="shared" si="47"/>
        <v>4.5538083304057182E-2</v>
      </c>
      <c r="R48" s="40">
        <f>IF(ISNUMBER(N48),N48+N47+N46+N45+N43+N42+N41+N40+N39+N38+N37+N36,"")</f>
        <v>607187266.16600001</v>
      </c>
      <c r="S48" s="63">
        <f t="shared" si="56"/>
        <v>3.9105468926943318E-2</v>
      </c>
      <c r="T48" s="37"/>
      <c r="U48" s="42">
        <v>1094128.24</v>
      </c>
      <c r="V48" s="18">
        <f t="shared" si="49"/>
        <v>3.804689466848242E-2</v>
      </c>
      <c r="W48" s="40">
        <f t="shared" si="50"/>
        <v>4116843.8278450184</v>
      </c>
      <c r="X48" s="16">
        <f t="shared" si="51"/>
        <v>4.4327861724741202E-3</v>
      </c>
      <c r="Y48" s="40">
        <f>IF(ISNUMBER(U48),U48+U47+U46+U45+U43+U42+U41+U40+U39+U38+U37+U36,"")</f>
        <v>13671840.137808114</v>
      </c>
      <c r="Z48" s="63">
        <f t="shared" ref="Z48:Z56" si="63">IF(ISNUMBER(Y48),(Y48-Y35)/Y35,"")</f>
        <v>5.504485022767916E-2</v>
      </c>
      <c r="AA48" s="38">
        <f t="shared" si="43"/>
        <v>71771720.925999984</v>
      </c>
      <c r="AB48" s="18">
        <f t="shared" si="58"/>
        <v>7.766653191159021E-3</v>
      </c>
      <c r="AC48" s="40">
        <f t="shared" si="59"/>
        <v>283610596.97984499</v>
      </c>
      <c r="AD48" s="16">
        <f t="shared" si="52"/>
        <v>1.7163642579906657E-2</v>
      </c>
      <c r="AE48" s="40">
        <f>IF(ISNUMBER(AA48),AA48+AA47+AA46+AA45+AA43+AA42+AA41+AA40+AA39+AA38+AA37+AA36,"")</f>
        <v>920554067.28980815</v>
      </c>
      <c r="AF48" s="63">
        <f t="shared" si="60"/>
        <v>1.1068940419853087E-2</v>
      </c>
      <c r="AH48" s="59"/>
      <c r="AI48" s="90"/>
      <c r="AJ48" s="90"/>
      <c r="AK48" s="90"/>
      <c r="AL48" s="90"/>
    </row>
    <row r="49" spans="2:38" ht="15">
      <c r="B49" s="19">
        <v>2019</v>
      </c>
      <c r="C49" s="19" t="s">
        <v>19</v>
      </c>
      <c r="D49" s="37">
        <v>15851024.726</v>
      </c>
      <c r="E49" s="37">
        <v>10517444.698999999</v>
      </c>
      <c r="F49" s="38">
        <f t="shared" si="44"/>
        <v>26368469.424999997</v>
      </c>
      <c r="G49" s="18">
        <f t="shared" si="53"/>
        <v>-8.1477999006461799E-2</v>
      </c>
      <c r="H49" s="40">
        <f t="shared" si="61"/>
        <v>114336881.411</v>
      </c>
      <c r="I49" s="16">
        <f t="shared" si="45"/>
        <v>-4.9175551753928119E-2</v>
      </c>
      <c r="J49" s="40">
        <f>IF(ISNUMBER(F49),F49+F48+F47+F46+F45+F43+F42+F41+F40+F39+F38+F37,"")</f>
        <v>297355931.41100001</v>
      </c>
      <c r="K49" s="16">
        <f t="shared" si="54"/>
        <v>-5.0898776565145257E-2</v>
      </c>
      <c r="L49" s="37">
        <v>51377385.979000002</v>
      </c>
      <c r="M49" s="37">
        <v>1010425.561</v>
      </c>
      <c r="N49" s="38">
        <f t="shared" si="62"/>
        <v>52387811.539999999</v>
      </c>
      <c r="O49" s="18">
        <f t="shared" si="46"/>
        <v>-1.236755359727581E-2</v>
      </c>
      <c r="P49" s="40">
        <f t="shared" si="55"/>
        <v>243913152.706</v>
      </c>
      <c r="Q49" s="16">
        <f t="shared" si="47"/>
        <v>3.2535621885169612E-2</v>
      </c>
      <c r="R49" s="40">
        <f>IF(ISNUMBER(N49),N49+N48+N47+N46+N45+N43+N42+N41+N40+N39+N38+N37,"")</f>
        <v>606531243.70599997</v>
      </c>
      <c r="S49" s="63">
        <f t="shared" si="56"/>
        <v>3.8166543830758744E-2</v>
      </c>
      <c r="T49" s="37"/>
      <c r="U49" s="42">
        <v>1287494.6499999999</v>
      </c>
      <c r="V49" s="18">
        <f t="shared" si="49"/>
        <v>-1.7470255691818145E-2</v>
      </c>
      <c r="W49" s="40">
        <f t="shared" si="50"/>
        <v>5404338.4778450187</v>
      </c>
      <c r="X49" s="16">
        <f t="shared" si="51"/>
        <v>-8.7339582059888399E-4</v>
      </c>
      <c r="Y49" s="40">
        <f>IF(ISNUMBER(U49),U49+U48+U47+U46+U45+U43+U42+U41+U40+U39+U38+U37,"")</f>
        <v>13648947.333933579</v>
      </c>
      <c r="Z49" s="63">
        <f t="shared" si="63"/>
        <v>3.4130738911291557E-2</v>
      </c>
      <c r="AA49" s="38">
        <f t="shared" si="43"/>
        <v>80043775.61500001</v>
      </c>
      <c r="AB49" s="18">
        <f t="shared" si="58"/>
        <v>-3.6333762681335806E-2</v>
      </c>
      <c r="AC49" s="40">
        <f t="shared" si="59"/>
        <v>363654372.594845</v>
      </c>
      <c r="AD49" s="16">
        <f t="shared" si="52"/>
        <v>4.88469742494879E-3</v>
      </c>
      <c r="AE49" s="40">
        <f>IF(ISNUMBER(AA49),AA49+AA48+AA47+AA46+AA45+AA43+AA42+AA41+AA40+AA39+AA38+AA37,"")</f>
        <v>917536122.45093346</v>
      </c>
      <c r="AF49" s="63">
        <f t="shared" si="60"/>
        <v>7.4686000680300639E-3</v>
      </c>
      <c r="AH49" s="59"/>
      <c r="AI49" s="90"/>
      <c r="AJ49" s="90"/>
      <c r="AK49" s="90"/>
      <c r="AL49" s="90"/>
    </row>
    <row r="50" spans="2:38" ht="15">
      <c r="B50" s="19">
        <v>2019</v>
      </c>
      <c r="C50" s="19" t="s">
        <v>20</v>
      </c>
      <c r="D50" s="37">
        <v>16499266</v>
      </c>
      <c r="E50" s="37">
        <v>11693788</v>
      </c>
      <c r="F50" s="38">
        <f>IF((D50+E50)&gt;0,D50+E50,"")</f>
        <v>28193054</v>
      </c>
      <c r="G50" s="18">
        <f t="shared" si="53"/>
        <v>2.7300538708958629E-3</v>
      </c>
      <c r="H50" s="40">
        <f t="shared" si="61"/>
        <v>142529935.41100001</v>
      </c>
      <c r="I50" s="16">
        <f t="shared" si="45"/>
        <v>-3.9339147727969238E-2</v>
      </c>
      <c r="J50" s="40">
        <f>IF(ISNUMBER(F50),F50+F49+F48+F47+F46+F45+F43+F42+F41+F40+F39+F38,"")</f>
        <v>297432690.41100001</v>
      </c>
      <c r="K50" s="16">
        <f t="shared" si="54"/>
        <v>-4.5827516063649015E-2</v>
      </c>
      <c r="L50" s="37">
        <v>49034390</v>
      </c>
      <c r="M50" s="37">
        <v>1044558</v>
      </c>
      <c r="N50" s="38">
        <f t="shared" si="62"/>
        <v>50078948</v>
      </c>
      <c r="O50" s="18">
        <f t="shared" si="46"/>
        <v>-4.2686361081324529E-2</v>
      </c>
      <c r="P50" s="40">
        <f t="shared" si="55"/>
        <v>293992100.70599997</v>
      </c>
      <c r="Q50" s="16">
        <f t="shared" si="47"/>
        <v>1.8897933939703307E-2</v>
      </c>
      <c r="R50" s="40">
        <f>IF(ISNUMBER(N50),N50+N49+N48+N47+N46+N45+N43+N42+N41+N40+N39+N38,"")</f>
        <v>604298236.70599997</v>
      </c>
      <c r="S50" s="63">
        <f t="shared" si="56"/>
        <v>2.8734683726656017E-2</v>
      </c>
      <c r="T50" s="37"/>
      <c r="U50" s="42">
        <v>1266519</v>
      </c>
      <c r="V50" s="18">
        <f t="shared" si="49"/>
        <v>0.1611107130533623</v>
      </c>
      <c r="W50" s="40">
        <f t="shared" si="50"/>
        <v>6670857.4778450187</v>
      </c>
      <c r="X50" s="16">
        <f t="shared" si="51"/>
        <v>2.631023646093195E-2</v>
      </c>
      <c r="Y50" s="40">
        <f>IF(ISNUMBER(U50),U50+U49+U48+U47+U46+U45+U43+U42+U41+U40+U39+U38,"")</f>
        <v>13824684.046110701</v>
      </c>
      <c r="Z50" s="63">
        <f t="shared" si="63"/>
        <v>5.0258594863736426E-2</v>
      </c>
      <c r="AA50" s="38">
        <f t="shared" si="43"/>
        <v>79538521</v>
      </c>
      <c r="AB50" s="18">
        <f t="shared" si="58"/>
        <v>-2.429507848952614E-2</v>
      </c>
      <c r="AC50" s="40">
        <f t="shared" si="59"/>
        <v>443192893.594845</v>
      </c>
      <c r="AD50" s="16">
        <f t="shared" si="52"/>
        <v>-4.7993163948084676E-4</v>
      </c>
      <c r="AE50" s="40">
        <f>IF(ISNUMBER(AA50),AA50+AA49+AA48+AA47+AA46+AA45+AA43+AA42+AA41+AA40+AA39+AA38,"")</f>
        <v>915555611.16311061</v>
      </c>
      <c r="AF50" s="63">
        <f t="shared" si="60"/>
        <v>3.568560946654776E-3</v>
      </c>
      <c r="AH50" s="59"/>
      <c r="AI50" s="90"/>
      <c r="AJ50" s="90"/>
      <c r="AK50" s="90"/>
      <c r="AL50" s="90"/>
    </row>
    <row r="51" spans="2:38" ht="15">
      <c r="B51" s="19">
        <v>2019</v>
      </c>
      <c r="C51" s="19" t="s">
        <v>21</v>
      </c>
      <c r="D51" s="37">
        <v>16609104.050000001</v>
      </c>
      <c r="E51" s="37">
        <v>11503510.592</v>
      </c>
      <c r="F51" s="38">
        <f t="shared" ref="F51:F56" si="64">IF((D51+E51)&gt;0,D51+E51,"")</f>
        <v>28112614.642000001</v>
      </c>
      <c r="G51" s="18">
        <f t="shared" si="53"/>
        <v>-5.6098949436119393E-2</v>
      </c>
      <c r="H51" s="40">
        <f t="shared" si="61"/>
        <v>170642550.053</v>
      </c>
      <c r="I51" s="16">
        <f t="shared" si="45"/>
        <v>-4.2141081467293749E-2</v>
      </c>
      <c r="J51" s="40">
        <f>IF(ISNUMBER(F51),F51+F50+F49+F48+F47+F46+F45+F43+F42+F41+F40+F39,"")</f>
        <v>295761871.05299997</v>
      </c>
      <c r="K51" s="16">
        <f t="shared" si="54"/>
        <v>-4.7338471125782343E-2</v>
      </c>
      <c r="L51" s="37">
        <v>52452011.096000001</v>
      </c>
      <c r="M51" s="37">
        <v>1172282.753</v>
      </c>
      <c r="N51" s="38">
        <f t="shared" si="62"/>
        <v>53624293.848999999</v>
      </c>
      <c r="O51" s="18">
        <f t="shared" si="46"/>
        <v>-1.4399593181747944E-3</v>
      </c>
      <c r="P51" s="40">
        <f t="shared" si="55"/>
        <v>347616394.55499995</v>
      </c>
      <c r="Q51" s="16">
        <f t="shared" si="47"/>
        <v>1.5706679554156968E-2</v>
      </c>
      <c r="R51" s="40">
        <f>IF(ISNUMBER(N51),N51+N50+N49+N48+N47+N46+N45+N43+N42+N41+N40+N39,"")</f>
        <v>604220908.55500007</v>
      </c>
      <c r="S51" s="63">
        <f t="shared" si="56"/>
        <v>2.3580079642561265E-2</v>
      </c>
      <c r="T51" s="37"/>
      <c r="U51" s="42">
        <v>1345707</v>
      </c>
      <c r="V51" s="18">
        <f t="shared" si="49"/>
        <v>0.27086213061053821</v>
      </c>
      <c r="W51" s="40">
        <f t="shared" si="50"/>
        <v>8016564.4778450187</v>
      </c>
      <c r="X51" s="16">
        <f t="shared" si="51"/>
        <v>6.0569167765563627E-2</v>
      </c>
      <c r="Y51" s="40">
        <f>IF(ISNUMBER(U51),U51+U50+U49+U48+U47+U46+U45+U43+U42+U41+U40+U39,"")</f>
        <v>14111498.057180811</v>
      </c>
      <c r="Z51" s="63">
        <f t="shared" si="63"/>
        <v>0.10956885443881971</v>
      </c>
      <c r="AA51" s="38">
        <f t="shared" si="43"/>
        <v>83082615.490999997</v>
      </c>
      <c r="AB51" s="18">
        <f t="shared" si="58"/>
        <v>-1.7284897564002265E-2</v>
      </c>
      <c r="AC51" s="40">
        <f t="shared" si="59"/>
        <v>526275509.08584499</v>
      </c>
      <c r="AD51" s="16">
        <f t="shared" si="52"/>
        <v>-3.1710181662676874E-3</v>
      </c>
      <c r="AE51" s="40">
        <f>IF(ISNUMBER(AA51),AA51+AA50+AA49+AA48+AA47+AA46+AA45+AA43+AA42+AA41+AA40+AA39,"")</f>
        <v>914094277.6651808</v>
      </c>
      <c r="AF51" s="63">
        <f t="shared" si="60"/>
        <v>6.7459046326621042E-4</v>
      </c>
      <c r="AH51" s="59"/>
      <c r="AI51" s="90"/>
      <c r="AJ51" s="91"/>
      <c r="AK51" s="90"/>
      <c r="AL51" s="90"/>
    </row>
    <row r="52" spans="2:38" ht="15">
      <c r="B52" s="19">
        <v>2019</v>
      </c>
      <c r="C52" s="19" t="s">
        <v>22</v>
      </c>
      <c r="D52" s="37">
        <v>16346499</v>
      </c>
      <c r="E52" s="37">
        <v>11494217</v>
      </c>
      <c r="F52" s="38">
        <f t="shared" si="64"/>
        <v>27840716</v>
      </c>
      <c r="G52" s="18">
        <f>IF(ISNUMBER(F52),(F52-F39)/F39,"")</f>
        <v>-2.0418816482436954E-2</v>
      </c>
      <c r="H52" s="40">
        <f>IF(ISNUMBER(F52),F52+H51,"")</f>
        <v>198483266.053</v>
      </c>
      <c r="I52" s="16">
        <f>IF(ISNUMBER(H52),(H52-H39)/H39,"")</f>
        <v>-3.9152427235643779E-2</v>
      </c>
      <c r="J52" s="40">
        <f>IF(ISNUMBER(F52),F52+F51+F50+F49+F48+F47+F46+F45+F43+F42+F41+F40,"")</f>
        <v>295181547.05299997</v>
      </c>
      <c r="K52" s="16">
        <f t="shared" si="54"/>
        <v>-4.3407322011189776E-2</v>
      </c>
      <c r="L52" s="37">
        <v>52741317</v>
      </c>
      <c r="M52" s="37">
        <v>1361832</v>
      </c>
      <c r="N52" s="38">
        <f>IF((L52+M52)&gt;0,L52+M52,"")</f>
        <v>54103149</v>
      </c>
      <c r="O52" s="18">
        <f>IF(ISNUMBER(N52),(N52-N39)/N39,"")</f>
        <v>-5.3138054744581179E-2</v>
      </c>
      <c r="P52" s="40">
        <f>IF(ISNUMBER(N52),P51+N52,"")</f>
        <v>401719543.55499995</v>
      </c>
      <c r="Q52" s="16">
        <f>IF(ISNUMBER(N52),(P52-P39)/P39,"")</f>
        <v>5.8570496456042433E-3</v>
      </c>
      <c r="R52" s="40">
        <f>IF(ISNUMBER(N52),N52+N51+N50+N49+N48+N47+N46+N45+N43+N42+N41+N40,"")</f>
        <v>601184630.55500007</v>
      </c>
      <c r="S52" s="63">
        <f t="shared" si="56"/>
        <v>1.3080858754317528E-2</v>
      </c>
      <c r="T52" s="37"/>
      <c r="U52" s="42">
        <v>1355875</v>
      </c>
      <c r="V52" s="18">
        <f>IF(ISNUMBER(U52),(U52-U39)/U39,"")</f>
        <v>-0.1514283652319505</v>
      </c>
      <c r="W52" s="40">
        <f>IF(ISNUMBER(U52),W51+U52,"")</f>
        <v>9372439.4778450187</v>
      </c>
      <c r="X52" s="16">
        <f>IF(ISNUMBER(U52),(W52-W39)/W39,"")</f>
        <v>2.3575352400963968E-2</v>
      </c>
      <c r="Y52" s="40">
        <f>IF(ISNUMBER(U52),U52+U51+U50+U49+U48+U47+U46+U45+U43+U42+U41+U40,"")</f>
        <v>13869540.953859778</v>
      </c>
      <c r="Z52" s="63">
        <f t="shared" si="63"/>
        <v>5.5094966475456759E-2</v>
      </c>
      <c r="AA52" s="38">
        <f t="shared" si="43"/>
        <v>83299740</v>
      </c>
      <c r="AB52" s="18">
        <f>IF(ISNUMBER(AA52),(AA52-AA39)/AA39,"")</f>
        <v>-4.4270702193797244E-2</v>
      </c>
      <c r="AC52" s="40">
        <f t="shared" si="59"/>
        <v>609575249.08584499</v>
      </c>
      <c r="AD52" s="16">
        <f>IF(ISNUMBER(AA52),(AC52-AC39)/AC39,"")</f>
        <v>-8.9946765601697665E-3</v>
      </c>
      <c r="AE52" s="40">
        <f>IF(ISNUMBER(AA52),AA52+AA51+AA50+AA49+AA48+AA47+AA46+AA45+AA43+AA42+AA41+AA40,"")</f>
        <v>910235718.56185985</v>
      </c>
      <c r="AF52" s="63">
        <f t="shared" si="60"/>
        <v>-5.3628166935220023E-3</v>
      </c>
      <c r="AH52" s="59"/>
      <c r="AI52" s="90"/>
      <c r="AJ52" s="90"/>
      <c r="AK52" s="90"/>
      <c r="AL52" s="90"/>
    </row>
    <row r="53" spans="2:38" ht="15">
      <c r="B53" s="19">
        <v>2019</v>
      </c>
      <c r="C53" s="19" t="s">
        <v>23</v>
      </c>
      <c r="D53" s="37"/>
      <c r="E53" s="37"/>
      <c r="F53" s="38" t="str">
        <f t="shared" si="64"/>
        <v/>
      </c>
      <c r="G53" s="18" t="str">
        <f>IF(ISNUMBER(F53),(F53-F40)/F40,"")</f>
        <v/>
      </c>
      <c r="H53" s="40" t="str">
        <f>IF(ISNUMBER(F53),F53+H52,"")</f>
        <v/>
      </c>
      <c r="I53" s="16" t="str">
        <f>IF(ISNUMBER(H53),(H53-H40)/H40,"")</f>
        <v/>
      </c>
      <c r="J53" s="40" t="str">
        <f>IF(ISNUMBER(F53),F53+F52+F51+F50+F49+F48+F47+F46+F45+F43+F42+F41,"")</f>
        <v/>
      </c>
      <c r="K53" s="16" t="str">
        <f t="shared" si="54"/>
        <v/>
      </c>
      <c r="L53" s="37"/>
      <c r="M53" s="37"/>
      <c r="N53" s="38" t="str">
        <f>IF((L53+M53)&gt;0,L53+M53,"")</f>
        <v/>
      </c>
      <c r="O53" s="18" t="str">
        <f>IF(ISNUMBER(N53),(N53-N40)/N40,"")</f>
        <v/>
      </c>
      <c r="P53" s="40" t="str">
        <f>IF(ISNUMBER(N53),P52+N53,"")</f>
        <v/>
      </c>
      <c r="Q53" s="16" t="str">
        <f>IF(ISNUMBER(N53),(P53-P40)/P40,"")</f>
        <v/>
      </c>
      <c r="R53" s="40" t="str">
        <f>IF(ISNUMBER(N53),N53+N52+N51+N50+N49+N48+N47+N46+N45+N43+N42+N41,"")</f>
        <v/>
      </c>
      <c r="S53" s="63" t="str">
        <f t="shared" si="56"/>
        <v/>
      </c>
      <c r="T53" s="37"/>
      <c r="U53" s="42" t="str">
        <f>IF(ISNUMBER(T53),T53/$U$4,"")</f>
        <v/>
      </c>
      <c r="V53" s="18" t="str">
        <f>IF(ISNUMBER(U53),(U53-U40)/U40,"")</f>
        <v/>
      </c>
      <c r="W53" s="40" t="str">
        <f>IF(ISNUMBER(U53),W52+U53,"")</f>
        <v/>
      </c>
      <c r="X53" s="16" t="str">
        <f>IF(ISNUMBER(U53),(W53-W40)/W40,"")</f>
        <v/>
      </c>
      <c r="Y53" s="40" t="str">
        <f>IF(ISNUMBER(U53),U53+U52+U51+U50+U49+U48+U47+U46+U45+U43+U42+U41,"")</f>
        <v/>
      </c>
      <c r="Z53" s="63" t="str">
        <f t="shared" si="63"/>
        <v/>
      </c>
      <c r="AA53" s="38"/>
      <c r="AB53" s="18" t="str">
        <f>IF(ISNUMBER(AA53),(AA53-AA40)/AA40,"")</f>
        <v/>
      </c>
      <c r="AC53" s="40" t="str">
        <f t="shared" si="59"/>
        <v/>
      </c>
      <c r="AD53" s="16" t="str">
        <f>IF(ISNUMBER(AA53),(AC53-AC40)/AC40,"")</f>
        <v/>
      </c>
      <c r="AE53" s="40" t="str">
        <f>IF(ISNUMBER(AA53),AA53+AA52+AA51+AA50+AA49+AA48+AA47+AA46+AA45+AA43+AA42+AA41,"")</f>
        <v/>
      </c>
      <c r="AF53" s="63" t="str">
        <f t="shared" si="60"/>
        <v/>
      </c>
      <c r="AI53" s="90"/>
      <c r="AJ53" s="90"/>
      <c r="AK53" s="90"/>
      <c r="AL53" s="90"/>
    </row>
    <row r="54" spans="2:38" ht="15">
      <c r="B54" s="19">
        <v>2019</v>
      </c>
      <c r="C54" s="19" t="s">
        <v>24</v>
      </c>
      <c r="D54" s="43"/>
      <c r="E54" s="43"/>
      <c r="F54" s="38" t="str">
        <f t="shared" si="64"/>
        <v/>
      </c>
      <c r="G54" s="18" t="str">
        <f>IF(ISNUMBER(F54),(F54-F41)/F41,"")</f>
        <v/>
      </c>
      <c r="H54" s="40" t="str">
        <f>IF(ISNUMBER(F54),F54+H53,"")</f>
        <v/>
      </c>
      <c r="I54" s="16" t="str">
        <f>IF(ISNUMBER(H54),(H54-H41)/H41,"")</f>
        <v/>
      </c>
      <c r="J54" s="40" t="str">
        <f>IF(ISNUMBER(F54),F54+F53+F52+F51+F50+F49+F48+F47+F46+F45+F43+F42,"")</f>
        <v/>
      </c>
      <c r="K54" s="16" t="str">
        <f t="shared" si="54"/>
        <v/>
      </c>
      <c r="L54" s="43"/>
      <c r="M54" s="43"/>
      <c r="N54" s="38" t="str">
        <f>IF((L54+M54)&gt;0,L54+M54,"")</f>
        <v/>
      </c>
      <c r="O54" s="18" t="str">
        <f>IF(ISNUMBER(N54),(N54-N41)/N41,"")</f>
        <v/>
      </c>
      <c r="P54" s="40" t="str">
        <f>IF(ISNUMBER(N54),P53+N54,"")</f>
        <v/>
      </c>
      <c r="Q54" s="16" t="str">
        <f>IF(ISNUMBER(N54),(P54-P41)/P41,"")</f>
        <v/>
      </c>
      <c r="R54" s="40" t="str">
        <f>IF(ISNUMBER(N54),N54+N53+N52+N51+N50+N49+N48+N47+N46+N45+N43+N42,"")</f>
        <v/>
      </c>
      <c r="S54" s="63" t="str">
        <f t="shared" si="56"/>
        <v/>
      </c>
      <c r="T54" s="35"/>
      <c r="U54" s="42" t="str">
        <f>IF(ISNUMBER(T54),T54/$U$4,"")</f>
        <v/>
      </c>
      <c r="V54" s="18" t="str">
        <f>IF(ISNUMBER(U54),(U54-U41)/U41,"")</f>
        <v/>
      </c>
      <c r="W54" s="40" t="str">
        <f>IF(ISNUMBER(U54),W53+U54,"")</f>
        <v/>
      </c>
      <c r="X54" s="16" t="str">
        <f>IF(ISNUMBER(U54),(W54-W41)/W41,"")</f>
        <v/>
      </c>
      <c r="Y54" s="40" t="str">
        <f>IF(ISNUMBER(U54),U54+U53+U52+U51+U50+U49+U48+U47+U46+U45+U43+U42,"")</f>
        <v/>
      </c>
      <c r="Z54" s="63" t="str">
        <f t="shared" si="63"/>
        <v/>
      </c>
      <c r="AA54" s="38"/>
      <c r="AB54" s="18" t="str">
        <f>IF(ISNUMBER(AA54),(AA54-AA41)/AA41,"")</f>
        <v/>
      </c>
      <c r="AC54" s="40" t="str">
        <f t="shared" si="59"/>
        <v/>
      </c>
      <c r="AD54" s="16" t="str">
        <f>IF(ISNUMBER(AA54),(AC54-AC41)/AC41,"")</f>
        <v/>
      </c>
      <c r="AE54" s="40" t="str">
        <f>IF(ISNUMBER(AA54),AA54+AA53+AA52+AA51+AA50+AA49+AA48+AA47+AA46+AA45+AA43+AA42,"")</f>
        <v/>
      </c>
      <c r="AF54" s="63" t="str">
        <f t="shared" si="60"/>
        <v/>
      </c>
      <c r="AI54" s="90"/>
      <c r="AJ54" s="90"/>
      <c r="AK54" s="90"/>
      <c r="AL54" s="90"/>
    </row>
    <row r="55" spans="2:38" ht="15">
      <c r="B55" s="19">
        <v>2019</v>
      </c>
      <c r="C55" s="19" t="s">
        <v>25</v>
      </c>
      <c r="D55" s="43"/>
      <c r="E55" s="43"/>
      <c r="F55" s="38" t="str">
        <f t="shared" si="64"/>
        <v/>
      </c>
      <c r="G55" s="18" t="str">
        <f>IF(ISNUMBER(F55),(F55-F42)/F42,"")</f>
        <v/>
      </c>
      <c r="H55" s="40" t="str">
        <f>IF(ISNUMBER(F55),F55+H54,"")</f>
        <v/>
      </c>
      <c r="I55" s="16" t="str">
        <f>IF(ISNUMBER(H55),(H55-H42)/H42,"")</f>
        <v/>
      </c>
      <c r="J55" s="40" t="str">
        <f>IF(ISNUMBER(F55),F55+F54+F53+F52+F51+F50+F49+F48+F47+F46+F45+F43,"")</f>
        <v/>
      </c>
      <c r="K55" s="16" t="str">
        <f t="shared" si="54"/>
        <v/>
      </c>
      <c r="L55" s="43"/>
      <c r="M55" s="43"/>
      <c r="N55" s="38" t="str">
        <f>IF((L55+M55)&gt;0,L55+M55,"")</f>
        <v/>
      </c>
      <c r="O55" s="18" t="str">
        <f>IF(ISNUMBER(N55),(N55-N42)/N42,"")</f>
        <v/>
      </c>
      <c r="P55" s="40" t="str">
        <f>IF(ISNUMBER(N55),P54+N55,"")</f>
        <v/>
      </c>
      <c r="Q55" s="16" t="str">
        <f>IF(ISNUMBER(N55),(P55-P42)/P42,"")</f>
        <v/>
      </c>
      <c r="R55" s="40" t="str">
        <f>IF(ISNUMBER(N55),N55+N54+N53+N52+N51+N50+N49+N48+N47+N46+N45+N43,"")</f>
        <v/>
      </c>
      <c r="S55" s="63" t="str">
        <f t="shared" si="56"/>
        <v/>
      </c>
      <c r="T55" s="43"/>
      <c r="U55" s="42" t="str">
        <f>IF(ISNUMBER(T55),T55/$U$4,"")</f>
        <v/>
      </c>
      <c r="V55" s="18" t="str">
        <f>IF(ISNUMBER(U55),(U55-U42)/U42,"")</f>
        <v/>
      </c>
      <c r="W55" s="40" t="str">
        <f>IF(ISNUMBER(U55),W54+U55,"")</f>
        <v/>
      </c>
      <c r="X55" s="16" t="str">
        <f>IF(ISNUMBER(U55),(W55-W42)/W42,"")</f>
        <v/>
      </c>
      <c r="Y55" s="40" t="str">
        <f>IF(ISNUMBER(U55),U55+U54+U53+U52+U51+U50+U49+U48+U47+U46+U45+U43,"")</f>
        <v/>
      </c>
      <c r="Z55" s="63" t="str">
        <f t="shared" si="63"/>
        <v/>
      </c>
      <c r="AA55" s="38"/>
      <c r="AB55" s="18" t="str">
        <f>IF(ISNUMBER(AA55),(AA55-AA42)/AA42,"")</f>
        <v/>
      </c>
      <c r="AC55" s="40" t="str">
        <f t="shared" si="59"/>
        <v/>
      </c>
      <c r="AD55" s="16" t="str">
        <f>IF(ISNUMBER(AA55),(AC55-AC42)/AC42,"")</f>
        <v/>
      </c>
      <c r="AE55" s="40" t="str">
        <f>IF(ISNUMBER(AA55),AA55+AA54+AA53+AA52+AA51+AA50+AA49+AA48+AA47+AA46+AA45+AA43,"")</f>
        <v/>
      </c>
      <c r="AF55" s="63" t="str">
        <f t="shared" si="60"/>
        <v/>
      </c>
      <c r="AI55" s="90"/>
      <c r="AJ55" s="90"/>
      <c r="AK55" s="90"/>
      <c r="AL55" s="90"/>
    </row>
    <row r="56" spans="2:38" ht="15">
      <c r="B56" s="19">
        <v>2019</v>
      </c>
      <c r="C56" s="19" t="s">
        <v>26</v>
      </c>
      <c r="D56" s="43"/>
      <c r="E56" s="43"/>
      <c r="F56" s="38" t="str">
        <f t="shared" si="64"/>
        <v/>
      </c>
      <c r="G56" s="18" t="str">
        <f>IF(ISNUMBER(F56),(F56-F43)/F43,"")</f>
        <v/>
      </c>
      <c r="H56" s="40" t="str">
        <f>IF(ISNUMBER(F56),F56+H55,"")</f>
        <v/>
      </c>
      <c r="I56" s="16" t="str">
        <f>IF(ISNUMBER(H56),(H56-H43)/H43,"")</f>
        <v/>
      </c>
      <c r="J56" s="40" t="str">
        <f>IF(ISNUMBER(F56),F56+F55+F54+F53+F52+F51+F50+F49+F48+F47+F46+F45,"")</f>
        <v/>
      </c>
      <c r="K56" s="16" t="str">
        <f t="shared" si="54"/>
        <v/>
      </c>
      <c r="L56" s="43"/>
      <c r="M56" s="43"/>
      <c r="N56" s="38" t="str">
        <f>IF((L56+M56)&gt;0,L56+M56,"")</f>
        <v/>
      </c>
      <c r="O56" s="18" t="str">
        <f>IF(ISNUMBER(N56),(N56-N43)/N43,"")</f>
        <v/>
      </c>
      <c r="P56" s="40" t="str">
        <f>IF(ISNUMBER(N56),P55+N56,"")</f>
        <v/>
      </c>
      <c r="Q56" s="16" t="str">
        <f>IF(ISNUMBER(N56),(P56-P43)/P43,"")</f>
        <v/>
      </c>
      <c r="R56" s="40" t="str">
        <f>IF(ISNUMBER(N56),N56+N55+N54+N53+N52+N51+N50+N49+N48+N47+N46+N45,"")</f>
        <v/>
      </c>
      <c r="S56" s="63" t="str">
        <f t="shared" si="56"/>
        <v/>
      </c>
      <c r="T56" s="35"/>
      <c r="U56" s="42" t="str">
        <f>IF(ISNUMBER(T56),T56/$U$4,"")</f>
        <v/>
      </c>
      <c r="V56" s="18" t="str">
        <f>IF(ISNUMBER(U56),(U56-U43)/U43,"")</f>
        <v/>
      </c>
      <c r="W56" s="40" t="str">
        <f>IF(ISNUMBER(U56),W55+U56,"")</f>
        <v/>
      </c>
      <c r="X56" s="16" t="str">
        <f>IF(ISNUMBER(U56),(W56-W43)/W43,"")</f>
        <v/>
      </c>
      <c r="Y56" s="40" t="str">
        <f>IF(ISNUMBER(U56),U56+U55+U54+U53+U52+U51+U50+U49+U47+U46+U45+U45,"")</f>
        <v/>
      </c>
      <c r="Z56" s="63" t="str">
        <f t="shared" si="63"/>
        <v/>
      </c>
      <c r="AA56" s="38"/>
      <c r="AB56" s="18" t="str">
        <f>IF(ISNUMBER(AA56),(AA56-AA43)/AA43,"")</f>
        <v/>
      </c>
      <c r="AC56" s="40" t="str">
        <f t="shared" si="59"/>
        <v/>
      </c>
      <c r="AD56" s="16" t="str">
        <f>IF(ISNUMBER(AA56),(AC56-AC43)/AC43,"")</f>
        <v/>
      </c>
      <c r="AE56" s="40" t="str">
        <f>IF(ISNUMBER(AA56),AA56+AA55+AA54+AA53+AA52+AA51+AA50+AA49+AA48+AA47+AA46+AA45,"")</f>
        <v/>
      </c>
      <c r="AF56" s="63" t="str">
        <f t="shared" si="60"/>
        <v/>
      </c>
      <c r="AI56" s="89"/>
      <c r="AJ56" s="89"/>
      <c r="AK56" s="89"/>
      <c r="AL56" s="89"/>
    </row>
    <row r="57" spans="2:38">
      <c r="B57" s="20">
        <v>2019</v>
      </c>
      <c r="C57" s="20" t="s">
        <v>2</v>
      </c>
      <c r="D57" s="44">
        <f>SUM(D45:D56)</f>
        <v>134870443.53599998</v>
      </c>
      <c r="E57" s="44">
        <f>SUM(E45:E56)</f>
        <v>63612822.516999997</v>
      </c>
      <c r="F57" s="44">
        <f>SUM(F45:F56)</f>
        <v>198483266.053</v>
      </c>
      <c r="G57" s="45"/>
      <c r="H57" s="45"/>
      <c r="I57" s="45"/>
      <c r="J57" s="45"/>
      <c r="K57" s="45"/>
      <c r="L57" s="44">
        <f>SUM(L45:L56)</f>
        <v>393302361.79500002</v>
      </c>
      <c r="M57" s="44">
        <f>SUM(M45:M56)</f>
        <v>8417181.7599999998</v>
      </c>
      <c r="N57" s="44">
        <f>SUM(N45:N56)</f>
        <v>401719543.55499995</v>
      </c>
      <c r="O57" s="45"/>
      <c r="P57" s="45"/>
      <c r="Q57" s="45"/>
      <c r="R57" s="45"/>
      <c r="S57" s="45"/>
      <c r="T57" s="44">
        <f>SUM(T45:T56)</f>
        <v>1145176</v>
      </c>
      <c r="U57" s="44">
        <f>SUM(U45:U56)</f>
        <v>9372439.4778450187</v>
      </c>
      <c r="V57" s="45"/>
      <c r="W57" s="45"/>
      <c r="X57" s="45"/>
      <c r="Y57" s="45"/>
      <c r="Z57" s="45"/>
      <c r="AA57" s="44">
        <f>F57+N57+U57</f>
        <v>609575249.08584499</v>
      </c>
      <c r="AB57" s="45"/>
      <c r="AC57" s="45"/>
      <c r="AD57" s="45"/>
      <c r="AE57" s="45"/>
      <c r="AF57" s="45"/>
      <c r="AI57" s="89"/>
      <c r="AJ57" s="89"/>
      <c r="AK57" s="89"/>
      <c r="AL57" s="89"/>
    </row>
    <row r="60" spans="2:38">
      <c r="B60" s="33" t="s">
        <v>46</v>
      </c>
      <c r="C60" s="95">
        <v>43738</v>
      </c>
    </row>
  </sheetData>
  <autoFilter ref="B5:C44" xr:uid="{00000000-0009-0000-0000-000001000000}">
    <filterColumn colId="0">
      <filters>
        <filter val="2017"/>
        <filter val="2018"/>
      </filters>
    </filterColumn>
  </autoFilter>
  <phoneticPr fontId="5" type="noConversion"/>
  <pageMargins left="0.75" right="0.75" top="1" bottom="1" header="0.3" footer="0.3"/>
  <pageSetup paperSize="9" scale="89" orientation="landscape"/>
  <headerFooter alignWithMargins="0"/>
  <ignoredErrors>
    <ignoredError sqref="F18 H19:H30 J30 AA30 H32:H33 H34:H43 J43 F31 N31 U31 J32:J42 AA32:AA43 AA45:AA49 U44 F44 N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4"/>
  <sheetViews>
    <sheetView zoomScale="130" zoomScaleNormal="130" workbookViewId="0">
      <selection activeCell="B12" sqref="B12"/>
    </sheetView>
  </sheetViews>
  <sheetFormatPr defaultColWidth="12.42578125" defaultRowHeight="12.75"/>
  <cols>
    <col min="1" max="1" width="3" style="67" customWidth="1"/>
    <col min="2" max="2" width="21.85546875" style="67" customWidth="1"/>
    <col min="3" max="5" width="12.42578125" style="67"/>
    <col min="6" max="6" width="14.42578125" style="67" customWidth="1"/>
    <col min="7" max="7" width="14.42578125" style="67" bestFit="1" customWidth="1"/>
    <col min="8" max="16384" width="12.42578125" style="67"/>
  </cols>
  <sheetData>
    <row r="2" spans="2:7">
      <c r="B2" s="66" t="s">
        <v>45</v>
      </c>
    </row>
    <row r="4" spans="2:7" ht="25.5">
      <c r="B4" s="68"/>
      <c r="C4" s="69" t="s">
        <v>41</v>
      </c>
      <c r="D4" s="69" t="s">
        <v>0</v>
      </c>
      <c r="E4" s="69" t="s">
        <v>42</v>
      </c>
      <c r="F4" s="69" t="s">
        <v>9</v>
      </c>
      <c r="G4" s="69" t="s">
        <v>43</v>
      </c>
    </row>
    <row r="5" spans="2:7">
      <c r="B5" s="70" t="s">
        <v>44</v>
      </c>
      <c r="C5" s="54">
        <f>1-('Tanklate jaemüük'!F18/1000)/'Tarbimisse lubatud'!F135</f>
        <v>1.029020013488291E-2</v>
      </c>
      <c r="D5" s="54">
        <f>1-('Tanklate jaemüük'!L18/1000)/'Tarbimisse lubatud'!L135</f>
        <v>0.21477316991654827</v>
      </c>
      <c r="E5" s="54">
        <f>1-('Tanklate jaemüük'!M18/1000)/'Tarbimisse lubatud'!M135</f>
        <v>0.75406467952476208</v>
      </c>
      <c r="F5" s="54">
        <f>1-('Tanklate jaemüük'!N18/1000)/'Tarbimisse lubatud'!O135</f>
        <v>0.26964666295216633</v>
      </c>
      <c r="G5" s="54">
        <f>1-('Tanklate jaemüük'!AA18/1000)/'Tarbimisse lubatud'!AG135</f>
        <v>0.23637904690665745</v>
      </c>
    </row>
    <row r="6" spans="2:7">
      <c r="B6" s="70" t="s">
        <v>48</v>
      </c>
      <c r="C6" s="64">
        <f>1-('Tanklate jaemüük'!F31/1000)/'Tarbimisse lubatud'!F148</f>
        <v>0.15051793049548301</v>
      </c>
      <c r="D6" s="54">
        <f>1-('Tanklate jaemüük'!L31/1000)/'Tarbimisse lubatud'!L148</f>
        <v>0.15746811000372052</v>
      </c>
      <c r="E6" s="54">
        <f>1-('Tanklate jaemüük'!M31/1000)/'Tarbimisse lubatud'!M148</f>
        <v>0.76350936668821534</v>
      </c>
      <c r="F6" s="54">
        <f>1-('Tanklate jaemüük'!N31/1000)/'Tarbimisse lubatud'!O148</f>
        <v>0.22937799853788687</v>
      </c>
      <c r="G6" s="54">
        <f>1-('Tanklate jaemüük'!AA31/1000)/'Tarbimisse lubatud'!AG148</f>
        <v>0.24820999221696372</v>
      </c>
    </row>
    <row r="7" spans="2:7">
      <c r="B7" s="70" t="s">
        <v>69</v>
      </c>
      <c r="C7" s="64">
        <f>1-('Tanklate jaemüük'!F44/1000)/'Tarbimisse lubatud'!F161</f>
        <v>-0.21288465843162729</v>
      </c>
      <c r="D7" s="54">
        <f>1-('Tanklate jaemüük'!L44/1000)/'Tarbimisse lubatud'!L161</f>
        <v>0.1966479160291309</v>
      </c>
      <c r="E7" s="54">
        <f>1-('Tanklate jaemüük'!M44/1000)/'Tarbimisse lubatud'!M161</f>
        <v>0.79071184079391243</v>
      </c>
      <c r="F7" s="54">
        <f>1-('Tanklate jaemüük'!N44/1000)/'Tarbimisse lubatud'!O161</f>
        <v>0.25911088373100277</v>
      </c>
      <c r="G7" s="54">
        <f>1-('Tanklate jaemüük'!AA44/1000)/'Tarbimisse lubatud'!AG161</f>
        <v>0.20692985798411068</v>
      </c>
    </row>
    <row r="8" spans="2:7">
      <c r="B8" s="70" t="s">
        <v>68</v>
      </c>
      <c r="C8" s="64">
        <f>1-('Tanklate jaemüük'!F57/1000)/'Tarbimisse lubatud'!F174</f>
        <v>8.3058372930303381E-2</v>
      </c>
      <c r="D8" s="54">
        <f>1-('Tanklate jaemüük'!L57/1000)/'Tarbimisse lubatud'!L174</f>
        <v>0.3032204331126015</v>
      </c>
      <c r="E8" s="54">
        <f>1-('Tanklate jaemüük'!M57/1000)/'Tarbimisse lubatud'!M174</f>
        <v>0.88090812126254192</v>
      </c>
      <c r="F8" s="54">
        <f>1-('Tanklate jaemüük'!N57/1000)/'Tarbimisse lubatud'!O174</f>
        <v>0.36750568318957877</v>
      </c>
      <c r="G8" s="54">
        <f>1-('Tanklate jaemüük'!AA57/1000)/'Tarbimisse lubatud'!AG174</f>
        <v>0.33547865751618555</v>
      </c>
    </row>
    <row r="9" spans="2:7">
      <c r="G9" s="52"/>
    </row>
    <row r="10" spans="2:7">
      <c r="G10" s="52"/>
    </row>
    <row r="11" spans="2:7">
      <c r="B11" s="67" t="s">
        <v>47</v>
      </c>
      <c r="G11" s="52"/>
    </row>
    <row r="12" spans="2:7">
      <c r="G12" s="52"/>
    </row>
    <row r="13" spans="2:7">
      <c r="G13" s="52"/>
    </row>
    <row r="14" spans="2:7">
      <c r="G14" s="52"/>
    </row>
    <row r="15" spans="2:7">
      <c r="G15" s="52"/>
    </row>
    <row r="16" spans="2:7">
      <c r="G16" s="52"/>
    </row>
    <row r="17" spans="7:7">
      <c r="G17" s="52"/>
    </row>
    <row r="19" spans="7:7">
      <c r="G19" s="52"/>
    </row>
    <row r="20" spans="7:7">
      <c r="G20" s="52"/>
    </row>
    <row r="21" spans="7:7">
      <c r="G21" s="52"/>
    </row>
    <row r="22" spans="7:7">
      <c r="G22" s="52"/>
    </row>
    <row r="23" spans="7:7">
      <c r="G23" s="52"/>
    </row>
    <row r="24" spans="7:7">
      <c r="G24" s="52"/>
    </row>
  </sheetData>
  <pageMargins left="0.75" right="0.75" top="1" bottom="1" header="0.3" footer="0.3"/>
  <pageSetup paperSize="9" orientation="portrait" horizontalDpi="0" verticalDpi="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17A1-5943-3240-AE12-B8C7363DA9A3}">
  <dimension ref="A1:AN54"/>
  <sheetViews>
    <sheetView workbookViewId="0">
      <pane xSplit="1" ySplit="2" topLeftCell="N3" activePane="bottomRight" state="frozen"/>
      <selection activeCell="B64" sqref="B64"/>
      <selection pane="topRight" activeCell="B64" sqref="B64"/>
      <selection pane="bottomLeft" activeCell="B64" sqref="B64"/>
      <selection pane="bottomRight" activeCell="AG44" sqref="AG44"/>
    </sheetView>
  </sheetViews>
  <sheetFormatPr defaultColWidth="8.85546875" defaultRowHeight="12.75"/>
  <cols>
    <col min="1" max="1" width="20.7109375" style="71" bestFit="1" customWidth="1"/>
    <col min="2" max="2" width="12" style="71" customWidth="1"/>
    <col min="3" max="13" width="11.140625" style="71" bestFit="1" customWidth="1"/>
    <col min="14" max="23" width="11.28515625" style="71" bestFit="1" customWidth="1"/>
    <col min="24" max="30" width="10.28515625" style="71" bestFit="1" customWidth="1"/>
    <col min="31" max="36" width="10.140625" style="71" bestFit="1" customWidth="1"/>
    <col min="37" max="37" width="9" style="71" bestFit="1" customWidth="1"/>
    <col min="38" max="40" width="11.140625" style="71" bestFit="1" customWidth="1"/>
    <col min="41" max="16384" width="8.85546875" style="71"/>
  </cols>
  <sheetData>
    <row r="1" spans="1:40">
      <c r="A1" s="96" t="s">
        <v>49</v>
      </c>
      <c r="B1" s="97">
        <v>2016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>
        <v>2017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8">
        <v>2018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40">
      <c r="A2" s="96"/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72">
        <v>11</v>
      </c>
      <c r="M2" s="72">
        <v>12</v>
      </c>
      <c r="N2" s="72">
        <v>1</v>
      </c>
      <c r="O2" s="72">
        <v>2</v>
      </c>
      <c r="P2" s="72">
        <v>3</v>
      </c>
      <c r="Q2" s="72">
        <v>4</v>
      </c>
      <c r="R2" s="72">
        <v>5</v>
      </c>
      <c r="S2" s="72">
        <v>6</v>
      </c>
      <c r="T2" s="72">
        <v>7</v>
      </c>
      <c r="U2" s="72">
        <v>8</v>
      </c>
      <c r="V2" s="72">
        <v>9</v>
      </c>
      <c r="W2" s="72">
        <v>10</v>
      </c>
      <c r="X2" s="72">
        <v>11</v>
      </c>
      <c r="Y2" s="72">
        <v>12</v>
      </c>
      <c r="Z2" s="72">
        <v>1</v>
      </c>
      <c r="AA2" s="72">
        <v>2</v>
      </c>
      <c r="AB2" s="72">
        <v>3</v>
      </c>
      <c r="AC2" s="72">
        <v>4</v>
      </c>
      <c r="AD2" s="72">
        <v>5</v>
      </c>
      <c r="AE2" s="72">
        <v>6</v>
      </c>
      <c r="AF2" s="72">
        <v>7</v>
      </c>
      <c r="AG2" s="72">
        <v>8</v>
      </c>
      <c r="AH2" s="72">
        <v>9</v>
      </c>
      <c r="AI2" s="72">
        <v>10</v>
      </c>
      <c r="AJ2" s="72">
        <v>11</v>
      </c>
      <c r="AK2" s="72">
        <v>12</v>
      </c>
      <c r="AL2" s="73">
        <v>2016</v>
      </c>
      <c r="AM2" s="73">
        <v>2017</v>
      </c>
      <c r="AN2" s="66">
        <v>2018</v>
      </c>
    </row>
    <row r="3" spans="1:40">
      <c r="A3" s="74" t="s">
        <v>50</v>
      </c>
      <c r="B3" s="75">
        <v>19543127.32</v>
      </c>
      <c r="C3" s="75">
        <v>15900601.470000003</v>
      </c>
      <c r="D3" s="75">
        <v>17610138.430000007</v>
      </c>
      <c r="E3" s="75">
        <v>18425659.470000003</v>
      </c>
      <c r="F3" s="75">
        <v>19522909.040000003</v>
      </c>
      <c r="G3" s="75">
        <v>18401700.569999997</v>
      </c>
      <c r="H3" s="75">
        <v>19261150.689999998</v>
      </c>
      <c r="I3" s="75">
        <v>19839738.829999998</v>
      </c>
      <c r="J3" s="75">
        <v>18984717.990000002</v>
      </c>
      <c r="K3" s="75">
        <v>20220027.620000001</v>
      </c>
      <c r="L3" s="75">
        <v>18906615.16</v>
      </c>
      <c r="M3" s="75">
        <v>17527751.199999999</v>
      </c>
      <c r="N3" s="75">
        <v>17789649</v>
      </c>
      <c r="O3" s="75">
        <v>15801078</v>
      </c>
      <c r="P3" s="75">
        <v>18248226</v>
      </c>
      <c r="Q3" s="75">
        <v>18240592</v>
      </c>
      <c r="R3" s="75">
        <v>20071514</v>
      </c>
      <c r="S3" s="75">
        <v>19315641</v>
      </c>
      <c r="T3" s="75">
        <v>19435710</v>
      </c>
      <c r="U3" s="75">
        <v>20288824</v>
      </c>
      <c r="V3" s="75">
        <v>19467224</v>
      </c>
      <c r="W3" s="75">
        <v>20087663</v>
      </c>
      <c r="X3" s="75">
        <v>19409271</v>
      </c>
      <c r="Y3" s="75">
        <v>18352932</v>
      </c>
      <c r="Z3" s="75">
        <v>18176413</v>
      </c>
      <c r="AA3" s="75">
        <v>17616406</v>
      </c>
      <c r="AB3" s="75">
        <v>18705964</v>
      </c>
      <c r="AC3" s="75">
        <v>19076788</v>
      </c>
      <c r="AD3" s="75">
        <v>20636824</v>
      </c>
      <c r="AE3" s="75">
        <v>21044012</v>
      </c>
      <c r="AF3" s="75">
        <v>20940756</v>
      </c>
      <c r="AG3" s="75">
        <v>23266139</v>
      </c>
      <c r="AH3" s="75">
        <v>19489960</v>
      </c>
      <c r="AI3" s="75">
        <v>20959409</v>
      </c>
      <c r="AJ3" s="75">
        <v>20932203</v>
      </c>
      <c r="AL3" s="76">
        <f>SUM(B3:M3)/AL$19</f>
        <v>0.39041069747838397</v>
      </c>
      <c r="AM3" s="76">
        <f>SUM(N3:Y3)/AM$19</f>
        <v>0.39297007336131201</v>
      </c>
      <c r="AN3" s="76">
        <f>SUM(Z3:AK3)/AN$19</f>
        <v>0.41174886517300002</v>
      </c>
    </row>
    <row r="4" spans="1:40">
      <c r="A4" s="74" t="s">
        <v>51</v>
      </c>
      <c r="B4" s="75">
        <v>323346.12</v>
      </c>
      <c r="C4" s="75">
        <v>230385.79</v>
      </c>
      <c r="D4" s="75">
        <v>292971.56</v>
      </c>
      <c r="E4" s="75">
        <v>293190.25</v>
      </c>
      <c r="F4" s="75">
        <v>328809.86999999994</v>
      </c>
      <c r="G4" s="75">
        <v>357055.31</v>
      </c>
      <c r="H4" s="75">
        <v>409220.45</v>
      </c>
      <c r="I4" s="75">
        <v>386656.47</v>
      </c>
      <c r="J4" s="75">
        <v>314209.25</v>
      </c>
      <c r="K4" s="75">
        <v>329042.52</v>
      </c>
      <c r="L4" s="75">
        <v>323687.5</v>
      </c>
      <c r="M4" s="75">
        <v>282767.38</v>
      </c>
      <c r="N4" s="75">
        <v>286047</v>
      </c>
      <c r="O4" s="75">
        <v>249180</v>
      </c>
      <c r="P4" s="75">
        <v>288891</v>
      </c>
      <c r="Q4" s="75">
        <v>306254</v>
      </c>
      <c r="R4" s="75">
        <v>347477</v>
      </c>
      <c r="S4" s="75">
        <v>327569</v>
      </c>
      <c r="T4" s="75">
        <v>392019</v>
      </c>
      <c r="U4" s="75">
        <v>371650</v>
      </c>
      <c r="V4" s="75">
        <v>335685</v>
      </c>
      <c r="W4" s="75">
        <v>322436</v>
      </c>
      <c r="X4" s="75">
        <v>294006</v>
      </c>
      <c r="Y4" s="75">
        <v>280897</v>
      </c>
      <c r="Z4" s="75">
        <v>319181</v>
      </c>
      <c r="AA4" s="75">
        <v>310703</v>
      </c>
      <c r="AB4" s="75">
        <v>312933</v>
      </c>
      <c r="AC4" s="75">
        <v>407492</v>
      </c>
      <c r="AD4" s="75">
        <v>792310</v>
      </c>
      <c r="AE4" s="75">
        <v>443370</v>
      </c>
      <c r="AF4" s="75">
        <v>556222</v>
      </c>
      <c r="AG4" s="75">
        <v>512553</v>
      </c>
      <c r="AH4" s="75">
        <v>422564</v>
      </c>
      <c r="AI4" s="75">
        <v>492108</v>
      </c>
      <c r="AJ4" s="75">
        <v>373921</v>
      </c>
      <c r="AL4" s="76">
        <f t="shared" ref="AL4:AL17" si="0">SUM(B4:M4)/$AL$19</f>
        <v>6.7430427973379737E-3</v>
      </c>
      <c r="AM4" s="76">
        <f t="shared" ref="AM4:AM17" si="1">SUM(N4:Y4)/AM$19</f>
        <v>6.5962955012542996E-3</v>
      </c>
      <c r="AN4" s="76">
        <f t="shared" ref="AN4:AN17" si="2">SUM(Z4:AK4)/AN$19</f>
        <v>9.2165219777526099E-3</v>
      </c>
    </row>
    <row r="5" spans="1:40">
      <c r="A5" s="74" t="s">
        <v>52</v>
      </c>
      <c r="B5" s="75">
        <v>3066393.81</v>
      </c>
      <c r="C5" s="75">
        <v>2476344.5799999996</v>
      </c>
      <c r="D5" s="75">
        <v>2622509.38</v>
      </c>
      <c r="E5" s="75">
        <v>2609431.0199999996</v>
      </c>
      <c r="F5" s="75">
        <v>2839564.37</v>
      </c>
      <c r="G5" s="75">
        <v>2708185.3600000003</v>
      </c>
      <c r="H5" s="75">
        <v>2841896.61</v>
      </c>
      <c r="I5" s="75">
        <v>3114125.5</v>
      </c>
      <c r="J5" s="75">
        <v>2877547.7299999995</v>
      </c>
      <c r="K5" s="75">
        <v>2756142</v>
      </c>
      <c r="L5" s="75">
        <v>3033552.8600000003</v>
      </c>
      <c r="M5" s="75">
        <v>2754065.3800000004</v>
      </c>
      <c r="N5" s="75">
        <v>2831788</v>
      </c>
      <c r="O5" s="75">
        <v>2380740</v>
      </c>
      <c r="P5" s="75">
        <v>2790599</v>
      </c>
      <c r="Q5" s="75">
        <v>2696075</v>
      </c>
      <c r="R5" s="75">
        <v>3106800</v>
      </c>
      <c r="S5" s="75">
        <v>2862002</v>
      </c>
      <c r="T5" s="75">
        <v>3105291</v>
      </c>
      <c r="U5" s="75">
        <v>3337380</v>
      </c>
      <c r="V5" s="75">
        <v>3054626</v>
      </c>
      <c r="W5" s="75">
        <v>3045834</v>
      </c>
      <c r="X5" s="75">
        <v>2646332</v>
      </c>
      <c r="Y5" s="75">
        <v>2502331</v>
      </c>
      <c r="Z5" s="75">
        <v>2558623</v>
      </c>
      <c r="AA5" s="75">
        <v>2430054</v>
      </c>
      <c r="AB5" s="75">
        <v>2516814</v>
      </c>
      <c r="AC5" s="75">
        <v>2474879</v>
      </c>
      <c r="AD5" s="75">
        <v>2792065</v>
      </c>
      <c r="AE5" s="75">
        <v>2731826</v>
      </c>
      <c r="AF5" s="75">
        <v>2845193</v>
      </c>
      <c r="AG5" s="75">
        <v>2988196</v>
      </c>
      <c r="AH5" s="75">
        <v>2587321</v>
      </c>
      <c r="AI5" s="75">
        <v>2741955</v>
      </c>
      <c r="AJ5" s="75">
        <v>2653976</v>
      </c>
      <c r="AL5" s="76">
        <f t="shared" si="0"/>
        <v>5.8697704029206814E-2</v>
      </c>
      <c r="AM5" s="76">
        <f t="shared" si="1"/>
        <v>5.9610932182518207E-2</v>
      </c>
      <c r="AN5" s="76">
        <f t="shared" si="2"/>
        <v>5.4666644082256341E-2</v>
      </c>
    </row>
    <row r="6" spans="1:40">
      <c r="A6" s="74" t="s">
        <v>53</v>
      </c>
      <c r="B6" s="75">
        <v>2215506.4500000002</v>
      </c>
      <c r="C6" s="75">
        <v>1998323.28</v>
      </c>
      <c r="D6" s="75">
        <v>2023181.43</v>
      </c>
      <c r="E6" s="75">
        <v>1922063.31</v>
      </c>
      <c r="F6" s="75">
        <v>1897034.3900000001</v>
      </c>
      <c r="G6" s="75">
        <v>2037891.65</v>
      </c>
      <c r="H6" s="75">
        <v>2121227.8899999997</v>
      </c>
      <c r="I6" s="75">
        <v>2295454.5900000003</v>
      </c>
      <c r="J6" s="75">
        <v>2282797.88</v>
      </c>
      <c r="K6" s="75">
        <v>2122771.23</v>
      </c>
      <c r="L6" s="75">
        <v>2126301.66</v>
      </c>
      <c r="M6" s="75">
        <v>1951476.3799999997</v>
      </c>
      <c r="N6" s="75">
        <v>2065544</v>
      </c>
      <c r="O6" s="75">
        <v>1815038</v>
      </c>
      <c r="P6" s="75">
        <v>2067389</v>
      </c>
      <c r="Q6" s="75">
        <v>1986342</v>
      </c>
      <c r="R6" s="75">
        <v>2387124</v>
      </c>
      <c r="S6" s="75">
        <v>2089294</v>
      </c>
      <c r="T6" s="75">
        <v>2162099</v>
      </c>
      <c r="U6" s="75">
        <v>2473484</v>
      </c>
      <c r="V6" s="75">
        <v>2340112</v>
      </c>
      <c r="W6" s="75">
        <v>2171283</v>
      </c>
      <c r="X6" s="75">
        <v>2060990</v>
      </c>
      <c r="Y6" s="75">
        <v>1920852</v>
      </c>
      <c r="Z6" s="75">
        <v>2043073</v>
      </c>
      <c r="AA6" s="75">
        <v>1965584</v>
      </c>
      <c r="AB6" s="75">
        <v>2236458</v>
      </c>
      <c r="AC6" s="75">
        <v>1989296</v>
      </c>
      <c r="AD6" s="75">
        <v>2296399</v>
      </c>
      <c r="AE6" s="75">
        <v>2297121</v>
      </c>
      <c r="AF6" s="75">
        <v>2355373</v>
      </c>
      <c r="AG6" s="75">
        <v>2485573</v>
      </c>
      <c r="AH6" s="75">
        <v>2330532</v>
      </c>
      <c r="AI6" s="75">
        <v>2454774</v>
      </c>
      <c r="AJ6" s="75">
        <v>2391842</v>
      </c>
      <c r="AL6" s="76">
        <f t="shared" si="0"/>
        <v>4.3534204534473861E-2</v>
      </c>
      <c r="AM6" s="76">
        <f t="shared" si="1"/>
        <v>4.4308655209002248E-2</v>
      </c>
      <c r="AN6" s="76">
        <f t="shared" si="2"/>
        <v>4.6323568269961236E-2</v>
      </c>
    </row>
    <row r="7" spans="1:40">
      <c r="A7" s="74" t="s">
        <v>54</v>
      </c>
      <c r="B7" s="75">
        <v>1692653.77</v>
      </c>
      <c r="C7" s="75">
        <v>1716286.39</v>
      </c>
      <c r="D7" s="75">
        <v>1612633.5899999999</v>
      </c>
      <c r="E7" s="75">
        <v>1570267.8499999999</v>
      </c>
      <c r="F7" s="75">
        <v>1766355.62</v>
      </c>
      <c r="G7" s="75">
        <v>1646805.93</v>
      </c>
      <c r="H7" s="75">
        <v>1717684.3000000003</v>
      </c>
      <c r="I7" s="75">
        <v>1776443.34</v>
      </c>
      <c r="J7" s="75">
        <v>1759756.7599999998</v>
      </c>
      <c r="K7" s="75">
        <v>1783497.97</v>
      </c>
      <c r="L7" s="75">
        <v>1714803.52</v>
      </c>
      <c r="M7" s="75">
        <v>1568366.7599999998</v>
      </c>
      <c r="N7" s="75">
        <v>1705323</v>
      </c>
      <c r="O7" s="75">
        <v>1557664</v>
      </c>
      <c r="P7" s="75">
        <v>1641865</v>
      </c>
      <c r="Q7" s="75">
        <v>1511251</v>
      </c>
      <c r="R7" s="75">
        <v>1864322</v>
      </c>
      <c r="S7" s="75">
        <v>1744921</v>
      </c>
      <c r="T7" s="75">
        <v>1819199</v>
      </c>
      <c r="U7" s="75">
        <v>2030198</v>
      </c>
      <c r="V7" s="75">
        <v>1777261</v>
      </c>
      <c r="W7" s="75">
        <v>1710889</v>
      </c>
      <c r="X7" s="75">
        <v>1661478</v>
      </c>
      <c r="Y7" s="75">
        <v>1549977</v>
      </c>
      <c r="Z7" s="75">
        <v>1549856</v>
      </c>
      <c r="AA7" s="75">
        <v>1631756</v>
      </c>
      <c r="AB7" s="75">
        <v>1849145</v>
      </c>
      <c r="AC7" s="75">
        <v>1596021</v>
      </c>
      <c r="AD7" s="75">
        <v>1945459</v>
      </c>
      <c r="AE7" s="75">
        <v>2028980</v>
      </c>
      <c r="AF7" s="75">
        <v>2068907</v>
      </c>
      <c r="AG7" s="75">
        <v>2158168</v>
      </c>
      <c r="AH7" s="75">
        <v>1866971</v>
      </c>
      <c r="AI7" s="75">
        <v>1911426</v>
      </c>
      <c r="AJ7" s="75">
        <v>1862782</v>
      </c>
      <c r="AL7" s="76">
        <f t="shared" si="0"/>
        <v>3.5402730112658064E-2</v>
      </c>
      <c r="AM7" s="76">
        <f t="shared" si="1"/>
        <v>3.5694507381199655E-2</v>
      </c>
      <c r="AN7" s="76">
        <f t="shared" si="2"/>
        <v>3.8163808388605086E-2</v>
      </c>
    </row>
    <row r="8" spans="1:40">
      <c r="A8" s="74" t="s">
        <v>55</v>
      </c>
      <c r="B8" s="75">
        <v>851984.31</v>
      </c>
      <c r="C8" s="75">
        <v>715882.62</v>
      </c>
      <c r="D8" s="75">
        <v>837294.48999999987</v>
      </c>
      <c r="E8" s="75">
        <v>839623.23</v>
      </c>
      <c r="F8" s="75">
        <v>985809.30999999994</v>
      </c>
      <c r="G8" s="75">
        <v>954681.99</v>
      </c>
      <c r="H8" s="75">
        <v>1116937.0199999998</v>
      </c>
      <c r="I8" s="75">
        <v>1151146.67</v>
      </c>
      <c r="J8" s="75">
        <v>1015938.9900000001</v>
      </c>
      <c r="K8" s="75">
        <v>1024974.8799999999</v>
      </c>
      <c r="L8" s="75">
        <v>986223.86999999988</v>
      </c>
      <c r="M8" s="75">
        <v>896274.06</v>
      </c>
      <c r="N8" s="75">
        <v>914336</v>
      </c>
      <c r="O8" s="75">
        <v>802047</v>
      </c>
      <c r="P8" s="75">
        <v>896178</v>
      </c>
      <c r="Q8" s="75">
        <v>913268</v>
      </c>
      <c r="R8" s="75">
        <v>1073060</v>
      </c>
      <c r="S8" s="75">
        <v>1069686</v>
      </c>
      <c r="T8" s="75">
        <v>1220847</v>
      </c>
      <c r="U8" s="75">
        <v>1257544</v>
      </c>
      <c r="V8" s="75">
        <v>1120899</v>
      </c>
      <c r="W8" s="75">
        <v>1036676</v>
      </c>
      <c r="X8" s="75">
        <v>648217</v>
      </c>
      <c r="Y8" s="75">
        <v>607611</v>
      </c>
      <c r="Z8" s="75">
        <v>630100</v>
      </c>
      <c r="AA8" s="75">
        <v>630736</v>
      </c>
      <c r="AB8" s="75">
        <v>680955</v>
      </c>
      <c r="AC8" s="75">
        <v>661868</v>
      </c>
      <c r="AD8" s="75">
        <v>728804</v>
      </c>
      <c r="AE8" s="75">
        <v>753837</v>
      </c>
      <c r="AF8" s="75">
        <v>879679</v>
      </c>
      <c r="AG8" s="75">
        <v>808558</v>
      </c>
      <c r="AH8" s="75">
        <v>685318</v>
      </c>
      <c r="AI8" s="75">
        <v>709521</v>
      </c>
      <c r="AJ8" s="75">
        <v>698203</v>
      </c>
      <c r="AL8" s="76">
        <f t="shared" si="0"/>
        <v>1.981587971354349E-2</v>
      </c>
      <c r="AM8" s="76">
        <f t="shared" si="1"/>
        <v>2.0056124091995121E-2</v>
      </c>
      <c r="AN8" s="76">
        <f t="shared" si="2"/>
        <v>1.4668516711458407E-2</v>
      </c>
    </row>
    <row r="9" spans="1:40">
      <c r="A9" s="74" t="s">
        <v>56</v>
      </c>
      <c r="B9" s="75">
        <v>2638903.19</v>
      </c>
      <c r="C9" s="75">
        <v>2130632.4799999995</v>
      </c>
      <c r="D9" s="75">
        <v>2362276.19</v>
      </c>
      <c r="E9" s="75">
        <v>2185349.1</v>
      </c>
      <c r="F9" s="75">
        <v>2456122.23</v>
      </c>
      <c r="G9" s="75">
        <v>2315733.29</v>
      </c>
      <c r="H9" s="75">
        <v>2310050.1500000004</v>
      </c>
      <c r="I9" s="75">
        <v>2453834.7399999998</v>
      </c>
      <c r="J9" s="75">
        <v>2340570.8199999998</v>
      </c>
      <c r="K9" s="75">
        <v>2389948.65</v>
      </c>
      <c r="L9" s="75">
        <v>2393256.66</v>
      </c>
      <c r="M9" s="75">
        <v>2092273.99</v>
      </c>
      <c r="N9" s="75">
        <v>2021386</v>
      </c>
      <c r="O9" s="75">
        <v>1815515</v>
      </c>
      <c r="P9" s="75">
        <v>2384954</v>
      </c>
      <c r="Q9" s="75">
        <v>2354959</v>
      </c>
      <c r="R9" s="75">
        <v>2730704</v>
      </c>
      <c r="S9" s="75">
        <v>2455688</v>
      </c>
      <c r="T9" s="75">
        <v>2651570</v>
      </c>
      <c r="U9" s="75">
        <v>2844053</v>
      </c>
      <c r="V9" s="75">
        <v>2721500</v>
      </c>
      <c r="W9" s="75">
        <v>2665134</v>
      </c>
      <c r="X9" s="75">
        <v>2569155</v>
      </c>
      <c r="Y9" s="75">
        <v>2566310</v>
      </c>
      <c r="Z9" s="75">
        <v>4178128</v>
      </c>
      <c r="AA9" s="75">
        <v>2592627</v>
      </c>
      <c r="AB9" s="75">
        <v>2778791</v>
      </c>
      <c r="AC9" s="75">
        <v>2582045</v>
      </c>
      <c r="AD9" s="75">
        <v>2988417</v>
      </c>
      <c r="AE9" s="75">
        <v>3065755</v>
      </c>
      <c r="AF9" s="75">
        <v>3022473</v>
      </c>
      <c r="AG9" s="75">
        <v>3246724</v>
      </c>
      <c r="AH9" s="75">
        <v>2955387</v>
      </c>
      <c r="AI9" s="75">
        <v>3159355</v>
      </c>
      <c r="AJ9" s="75">
        <v>2902271</v>
      </c>
      <c r="AL9" s="76">
        <f t="shared" si="0"/>
        <v>4.8890053680389962E-2</v>
      </c>
      <c r="AM9" s="76">
        <f t="shared" si="1"/>
        <v>5.166703481028781E-2</v>
      </c>
      <c r="AN9" s="76">
        <f t="shared" si="2"/>
        <v>6.2406007656991384E-2</v>
      </c>
    </row>
    <row r="10" spans="1:40">
      <c r="A10" s="74" t="s">
        <v>57</v>
      </c>
      <c r="B10" s="75">
        <v>6240960.0900000017</v>
      </c>
      <c r="C10" s="75">
        <v>3854626.8</v>
      </c>
      <c r="D10" s="75">
        <v>3930807.1800000006</v>
      </c>
      <c r="E10" s="75">
        <v>3836647.2800000007</v>
      </c>
      <c r="F10" s="75">
        <v>3996678.3099999996</v>
      </c>
      <c r="G10" s="75">
        <v>3755794.1300000004</v>
      </c>
      <c r="H10" s="75">
        <v>3989484.4099999992</v>
      </c>
      <c r="I10" s="75">
        <v>4629655.62</v>
      </c>
      <c r="J10" s="75">
        <v>6096421.9499999993</v>
      </c>
      <c r="K10" s="75">
        <v>4100409.94</v>
      </c>
      <c r="L10" s="75">
        <v>3444192.65</v>
      </c>
      <c r="M10" s="75">
        <v>3264247.060000001</v>
      </c>
      <c r="N10" s="75">
        <v>3446059</v>
      </c>
      <c r="O10" s="75">
        <v>2990359</v>
      </c>
      <c r="P10" s="75">
        <v>3217374</v>
      </c>
      <c r="Q10" s="75">
        <v>3111303</v>
      </c>
      <c r="R10" s="75">
        <v>3641917</v>
      </c>
      <c r="S10" s="75">
        <v>3493515</v>
      </c>
      <c r="T10" s="75">
        <v>3710012</v>
      </c>
      <c r="U10" s="75">
        <v>3763417</v>
      </c>
      <c r="V10" s="75">
        <v>3298293</v>
      </c>
      <c r="W10" s="75">
        <v>3349742</v>
      </c>
      <c r="X10" s="75">
        <v>3280951</v>
      </c>
      <c r="Y10" s="75">
        <v>3224568</v>
      </c>
      <c r="Z10" s="75">
        <v>3362970</v>
      </c>
      <c r="AA10" s="75">
        <v>3265469</v>
      </c>
      <c r="AB10" s="75">
        <v>3628652</v>
      </c>
      <c r="AC10" s="75">
        <v>3349904</v>
      </c>
      <c r="AD10" s="75">
        <v>3901850</v>
      </c>
      <c r="AE10" s="75">
        <v>3870676</v>
      </c>
      <c r="AF10" s="75">
        <v>4200402</v>
      </c>
      <c r="AG10" s="75">
        <v>4172439</v>
      </c>
      <c r="AH10" s="75">
        <v>3722302</v>
      </c>
      <c r="AI10" s="75">
        <v>3867468</v>
      </c>
      <c r="AJ10" s="75">
        <v>3703533</v>
      </c>
      <c r="AL10" s="76">
        <f t="shared" si="0"/>
        <v>8.9074709466282917E-2</v>
      </c>
      <c r="AM10" s="76">
        <f t="shared" si="1"/>
        <v>7.0311317026262157E-2</v>
      </c>
      <c r="AN10" s="76">
        <f t="shared" si="2"/>
        <v>7.6526593884271576E-2</v>
      </c>
    </row>
    <row r="11" spans="1:40">
      <c r="A11" s="74" t="s">
        <v>58</v>
      </c>
      <c r="B11" s="75">
        <v>872946.78999999992</v>
      </c>
      <c r="C11" s="75">
        <v>706778.45</v>
      </c>
      <c r="D11" s="75">
        <v>712021.51</v>
      </c>
      <c r="E11" s="75">
        <v>756150.40000000014</v>
      </c>
      <c r="F11" s="75">
        <v>937409.43</v>
      </c>
      <c r="G11" s="75">
        <v>826030.48</v>
      </c>
      <c r="H11" s="75">
        <v>857113.12999999989</v>
      </c>
      <c r="I11" s="75">
        <v>906650.06</v>
      </c>
      <c r="J11" s="75">
        <v>901679.5</v>
      </c>
      <c r="K11" s="75">
        <v>852364.57000000007</v>
      </c>
      <c r="L11" s="75">
        <v>815892.44</v>
      </c>
      <c r="M11" s="75">
        <v>726222.22999999986</v>
      </c>
      <c r="N11" s="75">
        <v>781266</v>
      </c>
      <c r="O11" s="75">
        <v>675542</v>
      </c>
      <c r="P11" s="75">
        <v>726185</v>
      </c>
      <c r="Q11" s="75">
        <v>721337</v>
      </c>
      <c r="R11" s="75">
        <v>901684</v>
      </c>
      <c r="S11" s="75">
        <v>824699</v>
      </c>
      <c r="T11" s="75">
        <v>3891361</v>
      </c>
      <c r="U11" s="75">
        <v>4757218</v>
      </c>
      <c r="V11" s="75">
        <v>2844728</v>
      </c>
      <c r="W11" s="75">
        <v>3291133</v>
      </c>
      <c r="X11" s="75">
        <v>760241</v>
      </c>
      <c r="Y11" s="75">
        <v>688610</v>
      </c>
      <c r="Z11" s="75">
        <v>704125</v>
      </c>
      <c r="AA11" s="75">
        <v>678989</v>
      </c>
      <c r="AB11" s="75">
        <v>771646</v>
      </c>
      <c r="AC11" s="75">
        <v>703322</v>
      </c>
      <c r="AD11" s="75">
        <v>881803</v>
      </c>
      <c r="AE11" s="75">
        <v>806286</v>
      </c>
      <c r="AF11" s="75">
        <v>889515</v>
      </c>
      <c r="AG11" s="75">
        <v>893413</v>
      </c>
      <c r="AH11" s="75">
        <v>813607</v>
      </c>
      <c r="AI11" s="75">
        <v>825976</v>
      </c>
      <c r="AJ11" s="75">
        <v>796218</v>
      </c>
      <c r="AL11" s="76">
        <f t="shared" si="0"/>
        <v>1.7193602051222615E-2</v>
      </c>
      <c r="AM11" s="76">
        <f t="shared" si="1"/>
        <v>3.6197032575680119E-2</v>
      </c>
      <c r="AN11" s="76">
        <f t="shared" si="2"/>
        <v>1.6341505070907047E-2</v>
      </c>
    </row>
    <row r="12" spans="1:40">
      <c r="A12" s="74" t="s">
        <v>59</v>
      </c>
      <c r="B12" s="75">
        <v>1791238.85</v>
      </c>
      <c r="C12" s="75">
        <v>1504873.62</v>
      </c>
      <c r="D12" s="75">
        <v>1652814.3099999998</v>
      </c>
      <c r="E12" s="75">
        <v>1623362.75</v>
      </c>
      <c r="F12" s="75">
        <v>1768056.72</v>
      </c>
      <c r="G12" s="75">
        <v>1645809.68</v>
      </c>
      <c r="H12" s="75">
        <v>1760411.2999999998</v>
      </c>
      <c r="I12" s="75">
        <v>2007352</v>
      </c>
      <c r="J12" s="75">
        <v>1847730.38</v>
      </c>
      <c r="K12" s="75">
        <v>1769224.01</v>
      </c>
      <c r="L12" s="75">
        <v>1644566.46</v>
      </c>
      <c r="M12" s="75">
        <v>1513432.57</v>
      </c>
      <c r="N12" s="75">
        <v>1582274</v>
      </c>
      <c r="O12" s="75">
        <v>1371778</v>
      </c>
      <c r="P12" s="75">
        <v>1509153</v>
      </c>
      <c r="Q12" s="75">
        <v>1506251</v>
      </c>
      <c r="R12" s="75">
        <v>1824242</v>
      </c>
      <c r="S12" s="75">
        <v>1715501</v>
      </c>
      <c r="T12" s="75">
        <v>1816194</v>
      </c>
      <c r="U12" s="75">
        <v>1874405</v>
      </c>
      <c r="V12" s="75">
        <v>1817790</v>
      </c>
      <c r="W12" s="75">
        <v>1808591</v>
      </c>
      <c r="X12" s="75">
        <v>1658207</v>
      </c>
      <c r="Y12" s="75">
        <v>1521378</v>
      </c>
      <c r="Z12" s="75">
        <v>1547268</v>
      </c>
      <c r="AA12" s="75">
        <v>1547945</v>
      </c>
      <c r="AB12" s="75">
        <v>1747657</v>
      </c>
      <c r="AC12" s="75">
        <v>1602953</v>
      </c>
      <c r="AD12" s="75">
        <v>1939499</v>
      </c>
      <c r="AE12" s="75">
        <v>1888449</v>
      </c>
      <c r="AF12" s="75">
        <v>1942871</v>
      </c>
      <c r="AG12" s="75">
        <v>2079741</v>
      </c>
      <c r="AH12" s="75">
        <v>1763393</v>
      </c>
      <c r="AI12" s="75">
        <v>1815562</v>
      </c>
      <c r="AJ12" s="75">
        <v>1781125</v>
      </c>
      <c r="AL12" s="76">
        <f t="shared" si="0"/>
        <v>3.5756864171216304E-2</v>
      </c>
      <c r="AM12" s="76">
        <f t="shared" si="1"/>
        <v>3.4708069036478738E-2</v>
      </c>
      <c r="AN12" s="76">
        <f t="shared" si="2"/>
        <v>3.6648015355634035E-2</v>
      </c>
    </row>
    <row r="13" spans="1:40">
      <c r="A13" s="74" t="s">
        <v>60</v>
      </c>
      <c r="B13" s="75">
        <v>1141140.8199999998</v>
      </c>
      <c r="C13" s="75">
        <v>783608.63000000012</v>
      </c>
      <c r="D13" s="75">
        <v>965877.6</v>
      </c>
      <c r="E13" s="75">
        <v>1046100.79</v>
      </c>
      <c r="F13" s="75">
        <v>1156516.8500000001</v>
      </c>
      <c r="G13" s="75">
        <v>1095017.8</v>
      </c>
      <c r="H13" s="75">
        <v>1244439.32</v>
      </c>
      <c r="I13" s="75">
        <v>1282463.83</v>
      </c>
      <c r="J13" s="75">
        <v>1141856.9300000002</v>
      </c>
      <c r="K13" s="75">
        <v>1132135.25</v>
      </c>
      <c r="L13" s="75">
        <v>1038541.4</v>
      </c>
      <c r="M13" s="75">
        <v>967056.31</v>
      </c>
      <c r="N13" s="75">
        <v>957671</v>
      </c>
      <c r="O13" s="75">
        <v>875468</v>
      </c>
      <c r="P13" s="75">
        <v>990820</v>
      </c>
      <c r="Q13" s="75">
        <v>1031803</v>
      </c>
      <c r="R13" s="75">
        <v>1202993</v>
      </c>
      <c r="S13" s="75">
        <v>1139848</v>
      </c>
      <c r="T13" s="75">
        <v>1335850</v>
      </c>
      <c r="U13" s="75">
        <v>1349808</v>
      </c>
      <c r="V13" s="75">
        <v>1156597</v>
      </c>
      <c r="W13" s="75">
        <v>1194540</v>
      </c>
      <c r="X13" s="75">
        <v>1063835</v>
      </c>
      <c r="Y13" s="75">
        <v>1004779</v>
      </c>
      <c r="Z13" s="75">
        <v>973554</v>
      </c>
      <c r="AA13" s="75">
        <v>936723</v>
      </c>
      <c r="AB13" s="75">
        <v>1002370</v>
      </c>
      <c r="AC13" s="75">
        <v>1028694</v>
      </c>
      <c r="AD13" s="75">
        <v>1249340</v>
      </c>
      <c r="AE13" s="75">
        <v>1308978</v>
      </c>
      <c r="AF13" s="75">
        <v>1503475</v>
      </c>
      <c r="AG13" s="75">
        <v>1377952</v>
      </c>
      <c r="AH13" s="75">
        <v>1160642</v>
      </c>
      <c r="AI13" s="75">
        <v>1256813</v>
      </c>
      <c r="AJ13" s="75">
        <v>1164925</v>
      </c>
      <c r="AL13" s="76">
        <f t="shared" si="0"/>
        <v>2.2634058691204943E-2</v>
      </c>
      <c r="AM13" s="76">
        <f t="shared" si="1"/>
        <v>2.308117635288218E-2</v>
      </c>
      <c r="AN13" s="76">
        <f t="shared" si="2"/>
        <v>2.4169419545634417E-2</v>
      </c>
    </row>
    <row r="14" spans="1:40">
      <c r="A14" s="74" t="s">
        <v>61</v>
      </c>
      <c r="B14" s="75">
        <v>7001347.5999999987</v>
      </c>
      <c r="C14" s="75">
        <v>7318194.5300000003</v>
      </c>
      <c r="D14" s="75">
        <v>7742351.9200000009</v>
      </c>
      <c r="E14" s="75">
        <v>6086265.9300000006</v>
      </c>
      <c r="F14" s="75">
        <v>6711169.3899999997</v>
      </c>
      <c r="G14" s="75">
        <v>6231821.6900000004</v>
      </c>
      <c r="H14" s="75">
        <v>6689733.3900000006</v>
      </c>
      <c r="I14" s="75">
        <v>7366448.7699999996</v>
      </c>
      <c r="J14" s="75">
        <v>7150013.8900000006</v>
      </c>
      <c r="K14" s="75">
        <v>6979176.5200000014</v>
      </c>
      <c r="L14" s="75">
        <v>7129419.2400000002</v>
      </c>
      <c r="M14" s="75">
        <v>6278716.919999999</v>
      </c>
      <c r="N14" s="75">
        <v>6279732</v>
      </c>
      <c r="O14" s="75">
        <v>7440238</v>
      </c>
      <c r="P14" s="75">
        <v>9107006</v>
      </c>
      <c r="Q14" s="75">
        <v>7637308</v>
      </c>
      <c r="R14" s="75">
        <v>7465819</v>
      </c>
      <c r="S14" s="75">
        <v>6343930</v>
      </c>
      <c r="T14" s="75">
        <v>6239532</v>
      </c>
      <c r="U14" s="75">
        <v>6802015</v>
      </c>
      <c r="V14" s="75">
        <v>6606556</v>
      </c>
      <c r="W14" s="75">
        <v>6561088</v>
      </c>
      <c r="X14" s="75">
        <v>6152399</v>
      </c>
      <c r="Y14" s="75">
        <v>5886806</v>
      </c>
      <c r="Z14" s="75">
        <v>5757577</v>
      </c>
      <c r="AA14" s="75">
        <v>5506604</v>
      </c>
      <c r="AB14" s="75">
        <v>5808326</v>
      </c>
      <c r="AC14" s="75">
        <v>5702559</v>
      </c>
      <c r="AD14" s="75">
        <v>6505361</v>
      </c>
      <c r="AE14" s="75">
        <v>6224929</v>
      </c>
      <c r="AF14" s="75">
        <v>6345638</v>
      </c>
      <c r="AG14" s="75">
        <v>6517325</v>
      </c>
      <c r="AH14" s="75">
        <v>6176380</v>
      </c>
      <c r="AI14" s="75">
        <v>6412604</v>
      </c>
      <c r="AJ14" s="75">
        <v>6177936</v>
      </c>
      <c r="AL14" s="76">
        <f t="shared" si="0"/>
        <v>0.14401882653572115</v>
      </c>
      <c r="AM14" s="76">
        <f t="shared" si="1"/>
        <v>0.14316844699307235</v>
      </c>
      <c r="AN14" s="76">
        <f t="shared" si="2"/>
        <v>0.12516866690493406</v>
      </c>
    </row>
    <row r="15" spans="1:40">
      <c r="A15" s="74" t="s">
        <v>62</v>
      </c>
      <c r="B15" s="75">
        <v>1300110.31</v>
      </c>
      <c r="C15" s="75">
        <v>1294880.72</v>
      </c>
      <c r="D15" s="75">
        <v>1027963.69</v>
      </c>
      <c r="E15" s="75">
        <v>872262.54</v>
      </c>
      <c r="F15" s="75">
        <v>959300.81</v>
      </c>
      <c r="G15" s="75">
        <v>856679.67999999993</v>
      </c>
      <c r="H15" s="75">
        <v>944802.60000000009</v>
      </c>
      <c r="I15" s="75">
        <v>1004309.5099999999</v>
      </c>
      <c r="J15" s="75">
        <v>915336.10000000009</v>
      </c>
      <c r="K15" s="75">
        <v>842572.6399999999</v>
      </c>
      <c r="L15" s="75">
        <v>825741.49900000007</v>
      </c>
      <c r="M15" s="75">
        <v>757403.13</v>
      </c>
      <c r="N15" s="75">
        <v>816300</v>
      </c>
      <c r="O15" s="75">
        <v>662006</v>
      </c>
      <c r="P15" s="75">
        <v>726672</v>
      </c>
      <c r="Q15" s="75">
        <v>735375</v>
      </c>
      <c r="R15" s="75">
        <v>808825</v>
      </c>
      <c r="S15" s="75">
        <v>736550</v>
      </c>
      <c r="T15" s="75">
        <v>822298</v>
      </c>
      <c r="U15" s="75">
        <v>832582</v>
      </c>
      <c r="V15" s="75">
        <v>710292</v>
      </c>
      <c r="W15" s="75">
        <v>702705</v>
      </c>
      <c r="X15" s="75">
        <v>645793</v>
      </c>
      <c r="Y15" s="75">
        <v>664030</v>
      </c>
      <c r="Z15" s="75">
        <v>690342</v>
      </c>
      <c r="AA15" s="75">
        <v>648717</v>
      </c>
      <c r="AB15" s="75">
        <v>677186</v>
      </c>
      <c r="AC15" s="75">
        <v>628862</v>
      </c>
      <c r="AD15" s="75">
        <v>720965</v>
      </c>
      <c r="AE15" s="75">
        <v>748069</v>
      </c>
      <c r="AF15" s="75">
        <v>837326</v>
      </c>
      <c r="AG15" s="75">
        <v>803789</v>
      </c>
      <c r="AH15" s="75">
        <v>712586</v>
      </c>
      <c r="AI15" s="75">
        <v>724258</v>
      </c>
      <c r="AJ15" s="75">
        <v>700873</v>
      </c>
      <c r="AL15" s="76">
        <f t="shared" si="0"/>
        <v>2.0207070122786133E-2</v>
      </c>
      <c r="AM15" s="76">
        <f t="shared" si="1"/>
        <v>1.5377191839504789E-2</v>
      </c>
      <c r="AN15" s="76">
        <f t="shared" si="2"/>
        <v>1.4715861938417141E-2</v>
      </c>
    </row>
    <row r="16" spans="1:40">
      <c r="A16" s="74" t="s">
        <v>63</v>
      </c>
      <c r="B16" s="75">
        <v>2079005.02</v>
      </c>
      <c r="C16" s="75">
        <v>1684579.82</v>
      </c>
      <c r="D16" s="75">
        <v>1872909.83</v>
      </c>
      <c r="E16" s="75">
        <v>1696749.32</v>
      </c>
      <c r="F16" s="75">
        <v>2057276.51</v>
      </c>
      <c r="G16" s="75">
        <v>1971186.3499999999</v>
      </c>
      <c r="H16" s="75">
        <v>2142767.08</v>
      </c>
      <c r="I16" s="75">
        <v>2252979.34</v>
      </c>
      <c r="J16" s="75">
        <v>2189508.73</v>
      </c>
      <c r="K16" s="75">
        <v>2143000.8200000003</v>
      </c>
      <c r="L16" s="75">
        <v>1966935.3299999996</v>
      </c>
      <c r="M16" s="75">
        <v>1831279.8499999999</v>
      </c>
      <c r="N16" s="75">
        <v>1899014</v>
      </c>
      <c r="O16" s="75">
        <v>1637155</v>
      </c>
      <c r="P16" s="75">
        <v>1789877</v>
      </c>
      <c r="Q16" s="75">
        <v>1774246</v>
      </c>
      <c r="R16" s="75">
        <v>2084426</v>
      </c>
      <c r="S16" s="75">
        <v>2036381</v>
      </c>
      <c r="T16" s="75">
        <v>2096959</v>
      </c>
      <c r="U16" s="75">
        <v>2256447</v>
      </c>
      <c r="V16" s="75">
        <v>2097250</v>
      </c>
      <c r="W16" s="75">
        <v>1980626</v>
      </c>
      <c r="X16" s="75">
        <v>1895852</v>
      </c>
      <c r="Y16" s="75">
        <v>1840144</v>
      </c>
      <c r="Z16" s="75">
        <v>1859484</v>
      </c>
      <c r="AA16" s="75">
        <v>1801093</v>
      </c>
      <c r="AB16" s="75">
        <v>1958735</v>
      </c>
      <c r="AC16" s="75">
        <v>1684219</v>
      </c>
      <c r="AD16" s="75">
        <v>2068430</v>
      </c>
      <c r="AE16" s="75">
        <v>2043761</v>
      </c>
      <c r="AF16" s="75">
        <v>2151612</v>
      </c>
      <c r="AG16" s="75">
        <v>2155702</v>
      </c>
      <c r="AH16" s="75">
        <v>1963595</v>
      </c>
      <c r="AI16" s="75">
        <v>1998617</v>
      </c>
      <c r="AJ16" s="75">
        <v>1952140</v>
      </c>
      <c r="AL16" s="76">
        <f t="shared" si="0"/>
        <v>4.1608048849376904E-2</v>
      </c>
      <c r="AM16" s="76">
        <f t="shared" si="1"/>
        <v>4.0576576009153736E-2</v>
      </c>
      <c r="AN16" s="76">
        <f t="shared" si="2"/>
        <v>4.0341302892581012E-2</v>
      </c>
    </row>
    <row r="17" spans="1:40">
      <c r="A17" s="74" t="s">
        <v>64</v>
      </c>
      <c r="B17" s="75">
        <v>1550436</v>
      </c>
      <c r="C17" s="75">
        <v>1142195.1200000001</v>
      </c>
      <c r="D17" s="75">
        <v>1230037</v>
      </c>
      <c r="E17" s="75">
        <v>1106294.28</v>
      </c>
      <c r="F17" s="75">
        <v>1252687.72</v>
      </c>
      <c r="G17" s="75">
        <v>1191115.5</v>
      </c>
      <c r="H17" s="75">
        <v>1268417.2100000002</v>
      </c>
      <c r="I17" s="75">
        <v>1289725.98</v>
      </c>
      <c r="J17" s="75">
        <v>1309661.32</v>
      </c>
      <c r="K17" s="75">
        <v>1254595.23</v>
      </c>
      <c r="L17" s="75">
        <v>1211225.73</v>
      </c>
      <c r="M17" s="75">
        <v>1128013.02</v>
      </c>
      <c r="N17" s="75">
        <v>1262735</v>
      </c>
      <c r="O17" s="75">
        <v>1070855</v>
      </c>
      <c r="P17" s="75">
        <v>1171393</v>
      </c>
      <c r="Q17" s="75">
        <v>1159676</v>
      </c>
      <c r="R17" s="75">
        <v>1326923</v>
      </c>
      <c r="S17" s="75">
        <v>1231602</v>
      </c>
      <c r="T17" s="75">
        <v>1267222</v>
      </c>
      <c r="U17" s="75">
        <v>1362541</v>
      </c>
      <c r="V17" s="75">
        <v>1248184</v>
      </c>
      <c r="W17" s="75">
        <v>1340849</v>
      </c>
      <c r="X17" s="75">
        <v>1091182</v>
      </c>
      <c r="Y17" s="75">
        <v>1266836</v>
      </c>
      <c r="Z17" s="75">
        <v>1207661</v>
      </c>
      <c r="AA17" s="75">
        <v>1242741</v>
      </c>
      <c r="AB17" s="75">
        <v>1355735</v>
      </c>
      <c r="AC17" s="75">
        <v>1206504</v>
      </c>
      <c r="AD17" s="75">
        <v>1566576</v>
      </c>
      <c r="AE17" s="75">
        <v>1439217</v>
      </c>
      <c r="AF17" s="75">
        <v>1525965</v>
      </c>
      <c r="AG17" s="75">
        <v>1586962</v>
      </c>
      <c r="AH17" s="75">
        <v>1433028</v>
      </c>
      <c r="AI17" s="75">
        <v>1505445</v>
      </c>
      <c r="AJ17" s="75">
        <v>1428076</v>
      </c>
      <c r="AL17" s="76">
        <f t="shared" si="0"/>
        <v>2.6012507766193606E-2</v>
      </c>
      <c r="AM17" s="76">
        <f t="shared" si="1"/>
        <v>2.5676567629396574E-2</v>
      </c>
      <c r="AN17" s="76">
        <f t="shared" si="2"/>
        <v>2.8894702147595642E-2</v>
      </c>
    </row>
    <row r="18" spans="1:40">
      <c r="AL18" s="77">
        <f>SUM(AL3:AL17)</f>
        <v>0.99999999999999867</v>
      </c>
      <c r="AM18" s="77">
        <f>SUM(AM3:AM17)</f>
        <v>1</v>
      </c>
      <c r="AN18" s="77">
        <f>SUM(AN3:AN17)</f>
        <v>1</v>
      </c>
    </row>
    <row r="19" spans="1:40">
      <c r="N19" s="100" t="s">
        <v>66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0" t="s">
        <v>65</v>
      </c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/>
      <c r="AL19" s="78">
        <f>SUM(B3:M17)</f>
        <v>574123965.44900072</v>
      </c>
      <c r="AM19" s="78">
        <f>SUM(N3:Y17)</f>
        <v>576400951</v>
      </c>
      <c r="AN19" s="78">
        <f>SUM(Z3:AK17)</f>
        <v>536358185</v>
      </c>
    </row>
    <row r="20" spans="1:40">
      <c r="A20" s="79" t="s">
        <v>67</v>
      </c>
      <c r="N20" s="72">
        <v>1</v>
      </c>
      <c r="O20" s="72">
        <v>2</v>
      </c>
      <c r="P20" s="72">
        <v>3</v>
      </c>
      <c r="Q20" s="72">
        <v>4</v>
      </c>
      <c r="R20" s="72">
        <v>5</v>
      </c>
      <c r="S20" s="72">
        <v>6</v>
      </c>
      <c r="T20" s="72">
        <v>7</v>
      </c>
      <c r="U20" s="72">
        <v>8</v>
      </c>
      <c r="V20" s="72">
        <v>9</v>
      </c>
      <c r="W20" s="72">
        <v>10</v>
      </c>
      <c r="X20" s="72">
        <v>11</v>
      </c>
      <c r="Y20" s="72">
        <v>12</v>
      </c>
      <c r="Z20" s="72">
        <v>1</v>
      </c>
      <c r="AA20" s="72">
        <v>2</v>
      </c>
      <c r="AB20" s="72">
        <v>3</v>
      </c>
      <c r="AC20" s="72">
        <v>4</v>
      </c>
      <c r="AD20" s="72">
        <v>5</v>
      </c>
      <c r="AE20" s="72">
        <v>6</v>
      </c>
      <c r="AF20" s="72">
        <v>7</v>
      </c>
      <c r="AG20" s="72">
        <v>8</v>
      </c>
      <c r="AH20" s="72">
        <v>9</v>
      </c>
      <c r="AI20" s="72">
        <v>10</v>
      </c>
      <c r="AJ20" s="72">
        <v>11</v>
      </c>
      <c r="AK20" s="72">
        <v>12</v>
      </c>
    </row>
    <row r="21" spans="1:40">
      <c r="A21" s="79" t="s">
        <v>50</v>
      </c>
      <c r="N21" s="80">
        <f t="shared" ref="N21:Y35" si="3">(N3-B3)</f>
        <v>-1753478.3200000003</v>
      </c>
      <c r="O21" s="80">
        <f t="shared" si="3"/>
        <v>-99523.470000002533</v>
      </c>
      <c r="P21" s="80">
        <f t="shared" si="3"/>
        <v>638087.56999999285</v>
      </c>
      <c r="Q21" s="80">
        <f t="shared" si="3"/>
        <v>-185067.47000000253</v>
      </c>
      <c r="R21" s="80">
        <f t="shared" si="3"/>
        <v>548604.95999999717</v>
      </c>
      <c r="S21" s="80">
        <f t="shared" si="3"/>
        <v>913940.43000000343</v>
      </c>
      <c r="T21" s="80">
        <f t="shared" si="3"/>
        <v>174559.31000000238</v>
      </c>
      <c r="U21" s="80">
        <f t="shared" si="3"/>
        <v>449085.17000000179</v>
      </c>
      <c r="V21" s="80">
        <f t="shared" si="3"/>
        <v>482506.00999999791</v>
      </c>
      <c r="W21" s="80">
        <f t="shared" si="3"/>
        <v>-132364.62000000104</v>
      </c>
      <c r="X21" s="80">
        <f t="shared" si="3"/>
        <v>502655.83999999985</v>
      </c>
      <c r="Y21" s="80">
        <f t="shared" ref="Y21:AD21" si="4">(Y3-M3)</f>
        <v>825180.80000000075</v>
      </c>
      <c r="Z21" s="80">
        <f t="shared" si="4"/>
        <v>386764</v>
      </c>
      <c r="AA21" s="80">
        <f t="shared" si="4"/>
        <v>1815328</v>
      </c>
      <c r="AB21" s="80">
        <f t="shared" si="4"/>
        <v>457738</v>
      </c>
      <c r="AC21" s="80">
        <f t="shared" si="4"/>
        <v>836196</v>
      </c>
      <c r="AD21" s="80">
        <f t="shared" si="4"/>
        <v>565310</v>
      </c>
      <c r="AE21" s="80">
        <f t="shared" ref="AE21:AJ21" si="5">(AE3-S3)</f>
        <v>1728371</v>
      </c>
      <c r="AF21" s="80">
        <f t="shared" si="5"/>
        <v>1505046</v>
      </c>
      <c r="AG21" s="80">
        <f t="shared" si="5"/>
        <v>2977315</v>
      </c>
      <c r="AH21" s="80">
        <f t="shared" si="5"/>
        <v>22736</v>
      </c>
      <c r="AI21" s="80">
        <f t="shared" si="5"/>
        <v>871746</v>
      </c>
      <c r="AJ21" s="80">
        <f t="shared" si="5"/>
        <v>1522932</v>
      </c>
      <c r="AK21" s="81"/>
    </row>
    <row r="22" spans="1:40">
      <c r="A22" s="79" t="s">
        <v>51</v>
      </c>
      <c r="N22" s="80">
        <f t="shared" si="3"/>
        <v>-37299.119999999995</v>
      </c>
      <c r="O22" s="80">
        <f t="shared" si="3"/>
        <v>18794.209999999992</v>
      </c>
      <c r="P22" s="80">
        <f t="shared" si="3"/>
        <v>-4080.5599999999977</v>
      </c>
      <c r="Q22" s="80">
        <f t="shared" si="3"/>
        <v>13063.75</v>
      </c>
      <c r="R22" s="80">
        <f t="shared" si="3"/>
        <v>18667.130000000063</v>
      </c>
      <c r="S22" s="80">
        <f t="shared" si="3"/>
        <v>-29486.309999999998</v>
      </c>
      <c r="T22" s="80">
        <f t="shared" si="3"/>
        <v>-17201.450000000012</v>
      </c>
      <c r="U22" s="80">
        <f t="shared" si="3"/>
        <v>-15006.469999999972</v>
      </c>
      <c r="V22" s="80">
        <f t="shared" si="3"/>
        <v>21475.75</v>
      </c>
      <c r="W22" s="80">
        <f t="shared" si="3"/>
        <v>-6606.5200000000186</v>
      </c>
      <c r="X22" s="80">
        <f t="shared" si="3"/>
        <v>-29681.5</v>
      </c>
      <c r="Y22" s="80">
        <f t="shared" si="3"/>
        <v>-1870.3800000000047</v>
      </c>
      <c r="Z22" s="80">
        <f t="shared" ref="Z22:Z35" si="6">(Z4-N4)</f>
        <v>33134</v>
      </c>
      <c r="AA22" s="80">
        <f t="shared" ref="AA22:AA35" si="7">(AA4-O4)</f>
        <v>61523</v>
      </c>
      <c r="AB22" s="80">
        <f t="shared" ref="AB22:AB35" si="8">(AB4-P4)</f>
        <v>24042</v>
      </c>
      <c r="AC22" s="80">
        <f t="shared" ref="AC22:AC35" si="9">(AC4-Q4)</f>
        <v>101238</v>
      </c>
      <c r="AD22" s="80">
        <f t="shared" ref="AD22:AD35" si="10">(AD4-R4)</f>
        <v>444833</v>
      </c>
      <c r="AE22" s="80">
        <f t="shared" ref="AE22:AJ22" si="11">(AE4-S4)</f>
        <v>115801</v>
      </c>
      <c r="AF22" s="80">
        <f t="shared" si="11"/>
        <v>164203</v>
      </c>
      <c r="AG22" s="80">
        <f t="shared" si="11"/>
        <v>140903</v>
      </c>
      <c r="AH22" s="80">
        <f t="shared" si="11"/>
        <v>86879</v>
      </c>
      <c r="AI22" s="80">
        <f t="shared" si="11"/>
        <v>169672</v>
      </c>
      <c r="AJ22" s="80">
        <f t="shared" si="11"/>
        <v>79915</v>
      </c>
      <c r="AK22" s="81"/>
    </row>
    <row r="23" spans="1:40">
      <c r="A23" s="79" t="s">
        <v>52</v>
      </c>
      <c r="N23" s="80">
        <f t="shared" si="3"/>
        <v>-234605.81000000006</v>
      </c>
      <c r="O23" s="80">
        <f t="shared" si="3"/>
        <v>-95604.579999999609</v>
      </c>
      <c r="P23" s="80">
        <f t="shared" si="3"/>
        <v>168089.62000000011</v>
      </c>
      <c r="Q23" s="80">
        <f t="shared" si="3"/>
        <v>86643.980000000447</v>
      </c>
      <c r="R23" s="80">
        <f t="shared" si="3"/>
        <v>267235.62999999989</v>
      </c>
      <c r="S23" s="80">
        <f t="shared" si="3"/>
        <v>153816.63999999966</v>
      </c>
      <c r="T23" s="80">
        <f t="shared" si="3"/>
        <v>263394.39000000013</v>
      </c>
      <c r="U23" s="80">
        <f t="shared" si="3"/>
        <v>223254.5</v>
      </c>
      <c r="V23" s="80">
        <f t="shared" si="3"/>
        <v>177078.27000000048</v>
      </c>
      <c r="W23" s="80">
        <f t="shared" si="3"/>
        <v>289692</v>
      </c>
      <c r="X23" s="80">
        <f t="shared" si="3"/>
        <v>-387220.86000000034</v>
      </c>
      <c r="Y23" s="80">
        <f t="shared" si="3"/>
        <v>-251734.38000000035</v>
      </c>
      <c r="Z23" s="80">
        <f t="shared" si="6"/>
        <v>-273165</v>
      </c>
      <c r="AA23" s="80">
        <f t="shared" si="7"/>
        <v>49314</v>
      </c>
      <c r="AB23" s="80">
        <f t="shared" si="8"/>
        <v>-273785</v>
      </c>
      <c r="AC23" s="80">
        <f t="shared" si="9"/>
        <v>-221196</v>
      </c>
      <c r="AD23" s="80">
        <f t="shared" si="10"/>
        <v>-314735</v>
      </c>
      <c r="AE23" s="80">
        <f t="shared" ref="AE23:AJ23" si="12">(AE5-S5)</f>
        <v>-130176</v>
      </c>
      <c r="AF23" s="80">
        <f t="shared" si="12"/>
        <v>-260098</v>
      </c>
      <c r="AG23" s="80">
        <f t="shared" si="12"/>
        <v>-349184</v>
      </c>
      <c r="AH23" s="80">
        <f t="shared" si="12"/>
        <v>-467305</v>
      </c>
      <c r="AI23" s="80">
        <f t="shared" si="12"/>
        <v>-303879</v>
      </c>
      <c r="AJ23" s="80">
        <f t="shared" si="12"/>
        <v>7644</v>
      </c>
      <c r="AK23" s="81"/>
    </row>
    <row r="24" spans="1:40">
      <c r="A24" s="79" t="s">
        <v>53</v>
      </c>
      <c r="N24" s="80">
        <f t="shared" si="3"/>
        <v>-149962.45000000019</v>
      </c>
      <c r="O24" s="80">
        <f t="shared" si="3"/>
        <v>-183285.28000000003</v>
      </c>
      <c r="P24" s="80">
        <f t="shared" si="3"/>
        <v>44207.570000000065</v>
      </c>
      <c r="Q24" s="80">
        <f t="shared" si="3"/>
        <v>64278.689999999944</v>
      </c>
      <c r="R24" s="80">
        <f t="shared" si="3"/>
        <v>490089.60999999987</v>
      </c>
      <c r="S24" s="80">
        <f t="shared" si="3"/>
        <v>51402.350000000093</v>
      </c>
      <c r="T24" s="80">
        <f t="shared" si="3"/>
        <v>40871.110000000335</v>
      </c>
      <c r="U24" s="80">
        <f t="shared" si="3"/>
        <v>178029.40999999968</v>
      </c>
      <c r="V24" s="80">
        <f t="shared" si="3"/>
        <v>57314.120000000112</v>
      </c>
      <c r="W24" s="80">
        <f t="shared" si="3"/>
        <v>48511.770000000019</v>
      </c>
      <c r="X24" s="80">
        <f t="shared" si="3"/>
        <v>-65311.660000000149</v>
      </c>
      <c r="Y24" s="80">
        <f t="shared" si="3"/>
        <v>-30624.379999999655</v>
      </c>
      <c r="Z24" s="80">
        <f t="shared" si="6"/>
        <v>-22471</v>
      </c>
      <c r="AA24" s="80">
        <f t="shared" si="7"/>
        <v>150546</v>
      </c>
      <c r="AB24" s="80">
        <f t="shared" si="8"/>
        <v>169069</v>
      </c>
      <c r="AC24" s="80">
        <f t="shared" si="9"/>
        <v>2954</v>
      </c>
      <c r="AD24" s="80">
        <f t="shared" si="10"/>
        <v>-90725</v>
      </c>
      <c r="AE24" s="80">
        <f t="shared" ref="AE24:AJ24" si="13">(AE6-S6)</f>
        <v>207827</v>
      </c>
      <c r="AF24" s="80">
        <f t="shared" si="13"/>
        <v>193274</v>
      </c>
      <c r="AG24" s="80">
        <f t="shared" si="13"/>
        <v>12089</v>
      </c>
      <c r="AH24" s="80">
        <f t="shared" si="13"/>
        <v>-9580</v>
      </c>
      <c r="AI24" s="80">
        <f t="shared" si="13"/>
        <v>283491</v>
      </c>
      <c r="AJ24" s="80">
        <f t="shared" si="13"/>
        <v>330852</v>
      </c>
      <c r="AK24" s="81"/>
    </row>
    <row r="25" spans="1:40">
      <c r="A25" s="79" t="s">
        <v>54</v>
      </c>
      <c r="N25" s="80">
        <f t="shared" si="3"/>
        <v>12669.229999999981</v>
      </c>
      <c r="O25" s="80">
        <f t="shared" si="3"/>
        <v>-158622.3899999999</v>
      </c>
      <c r="P25" s="80">
        <f t="shared" si="3"/>
        <v>29231.410000000149</v>
      </c>
      <c r="Q25" s="80">
        <f t="shared" si="3"/>
        <v>-59016.84999999986</v>
      </c>
      <c r="R25" s="80">
        <f t="shared" si="3"/>
        <v>97966.379999999888</v>
      </c>
      <c r="S25" s="80">
        <f t="shared" si="3"/>
        <v>98115.070000000065</v>
      </c>
      <c r="T25" s="80">
        <f t="shared" si="3"/>
        <v>101514.69999999972</v>
      </c>
      <c r="U25" s="80">
        <f t="shared" si="3"/>
        <v>253754.65999999992</v>
      </c>
      <c r="V25" s="80">
        <f t="shared" si="3"/>
        <v>17504.240000000224</v>
      </c>
      <c r="W25" s="80">
        <f t="shared" si="3"/>
        <v>-72608.969999999972</v>
      </c>
      <c r="X25" s="80">
        <f t="shared" si="3"/>
        <v>-53325.520000000019</v>
      </c>
      <c r="Y25" s="80">
        <f t="shared" si="3"/>
        <v>-18389.759999999776</v>
      </c>
      <c r="Z25" s="80">
        <f t="shared" si="6"/>
        <v>-155467</v>
      </c>
      <c r="AA25" s="80">
        <f t="shared" si="7"/>
        <v>74092</v>
      </c>
      <c r="AB25" s="80">
        <f t="shared" si="8"/>
        <v>207280</v>
      </c>
      <c r="AC25" s="80">
        <f t="shared" si="9"/>
        <v>84770</v>
      </c>
      <c r="AD25" s="80">
        <f t="shared" si="10"/>
        <v>81137</v>
      </c>
      <c r="AE25" s="80">
        <f t="shared" ref="AE25:AJ25" si="14">(AE7-S7)</f>
        <v>284059</v>
      </c>
      <c r="AF25" s="80">
        <f t="shared" si="14"/>
        <v>249708</v>
      </c>
      <c r="AG25" s="80">
        <f t="shared" si="14"/>
        <v>127970</v>
      </c>
      <c r="AH25" s="80">
        <f t="shared" si="14"/>
        <v>89710</v>
      </c>
      <c r="AI25" s="80">
        <f t="shared" si="14"/>
        <v>200537</v>
      </c>
      <c r="AJ25" s="80">
        <f t="shared" si="14"/>
        <v>201304</v>
      </c>
      <c r="AK25" s="81"/>
    </row>
    <row r="26" spans="1:40">
      <c r="A26" s="79" t="s">
        <v>55</v>
      </c>
      <c r="N26" s="80">
        <f t="shared" si="3"/>
        <v>62351.689999999944</v>
      </c>
      <c r="O26" s="80">
        <f t="shared" si="3"/>
        <v>86164.38</v>
      </c>
      <c r="P26" s="80">
        <f t="shared" si="3"/>
        <v>58883.510000000126</v>
      </c>
      <c r="Q26" s="80">
        <f t="shared" si="3"/>
        <v>73644.770000000019</v>
      </c>
      <c r="R26" s="80">
        <f t="shared" si="3"/>
        <v>87250.690000000061</v>
      </c>
      <c r="S26" s="80">
        <f t="shared" si="3"/>
        <v>115004.01000000001</v>
      </c>
      <c r="T26" s="80">
        <f t="shared" si="3"/>
        <v>103909.98000000021</v>
      </c>
      <c r="U26" s="80">
        <f t="shared" si="3"/>
        <v>106397.33000000007</v>
      </c>
      <c r="V26" s="80">
        <f t="shared" si="3"/>
        <v>104960.00999999989</v>
      </c>
      <c r="W26" s="80">
        <f t="shared" si="3"/>
        <v>11701.120000000112</v>
      </c>
      <c r="X26" s="80">
        <f t="shared" si="3"/>
        <v>-338006.86999999988</v>
      </c>
      <c r="Y26" s="80">
        <f t="shared" si="3"/>
        <v>-288663.06000000006</v>
      </c>
      <c r="Z26" s="80">
        <f t="shared" si="6"/>
        <v>-284236</v>
      </c>
      <c r="AA26" s="80">
        <f t="shared" si="7"/>
        <v>-171311</v>
      </c>
      <c r="AB26" s="80">
        <f t="shared" si="8"/>
        <v>-215223</v>
      </c>
      <c r="AC26" s="80">
        <f t="shared" si="9"/>
        <v>-251400</v>
      </c>
      <c r="AD26" s="80">
        <f t="shared" si="10"/>
        <v>-344256</v>
      </c>
      <c r="AE26" s="80">
        <f t="shared" ref="AE26:AJ26" si="15">(AE8-S8)</f>
        <v>-315849</v>
      </c>
      <c r="AF26" s="80">
        <f t="shared" si="15"/>
        <v>-341168</v>
      </c>
      <c r="AG26" s="80">
        <f t="shared" si="15"/>
        <v>-448986</v>
      </c>
      <c r="AH26" s="80">
        <f t="shared" si="15"/>
        <v>-435581</v>
      </c>
      <c r="AI26" s="80">
        <f t="shared" si="15"/>
        <v>-327155</v>
      </c>
      <c r="AJ26" s="80">
        <f t="shared" si="15"/>
        <v>49986</v>
      </c>
      <c r="AK26" s="81"/>
    </row>
    <row r="27" spans="1:40">
      <c r="A27" s="79" t="s">
        <v>56</v>
      </c>
      <c r="N27" s="80">
        <f t="shared" si="3"/>
        <v>-617517.18999999994</v>
      </c>
      <c r="O27" s="80">
        <f t="shared" si="3"/>
        <v>-315117.47999999952</v>
      </c>
      <c r="P27" s="80">
        <f t="shared" si="3"/>
        <v>22677.810000000056</v>
      </c>
      <c r="Q27" s="80">
        <f t="shared" si="3"/>
        <v>169609.89999999991</v>
      </c>
      <c r="R27" s="80">
        <f t="shared" si="3"/>
        <v>274581.77</v>
      </c>
      <c r="S27" s="80">
        <f t="shared" si="3"/>
        <v>139954.70999999996</v>
      </c>
      <c r="T27" s="80">
        <f t="shared" si="3"/>
        <v>341519.84999999963</v>
      </c>
      <c r="U27" s="80">
        <f t="shared" si="3"/>
        <v>390218.26000000024</v>
      </c>
      <c r="V27" s="80">
        <f t="shared" si="3"/>
        <v>380929.18000000017</v>
      </c>
      <c r="W27" s="80">
        <f t="shared" si="3"/>
        <v>275185.35000000009</v>
      </c>
      <c r="X27" s="80">
        <f t="shared" si="3"/>
        <v>175898.33999999985</v>
      </c>
      <c r="Y27" s="80">
        <f t="shared" si="3"/>
        <v>474036.01</v>
      </c>
      <c r="Z27" s="80">
        <f t="shared" si="6"/>
        <v>2156742</v>
      </c>
      <c r="AA27" s="80">
        <f t="shared" si="7"/>
        <v>777112</v>
      </c>
      <c r="AB27" s="80">
        <f t="shared" si="8"/>
        <v>393837</v>
      </c>
      <c r="AC27" s="80">
        <f t="shared" si="9"/>
        <v>227086</v>
      </c>
      <c r="AD27" s="80">
        <f t="shared" si="10"/>
        <v>257713</v>
      </c>
      <c r="AE27" s="80">
        <f t="shared" ref="AE27:AJ27" si="16">(AE9-S9)</f>
        <v>610067</v>
      </c>
      <c r="AF27" s="80">
        <f t="shared" si="16"/>
        <v>370903</v>
      </c>
      <c r="AG27" s="80">
        <f t="shared" si="16"/>
        <v>402671</v>
      </c>
      <c r="AH27" s="80">
        <f t="shared" si="16"/>
        <v>233887</v>
      </c>
      <c r="AI27" s="80">
        <f t="shared" si="16"/>
        <v>494221</v>
      </c>
      <c r="AJ27" s="80">
        <f t="shared" si="16"/>
        <v>333116</v>
      </c>
      <c r="AK27" s="81"/>
    </row>
    <row r="28" spans="1:40">
      <c r="A28" s="79" t="s">
        <v>57</v>
      </c>
      <c r="N28" s="80">
        <f t="shared" si="3"/>
        <v>-2794901.0900000017</v>
      </c>
      <c r="O28" s="80">
        <f t="shared" si="3"/>
        <v>-864267.79999999981</v>
      </c>
      <c r="P28" s="80">
        <f t="shared" si="3"/>
        <v>-713433.18000000063</v>
      </c>
      <c r="Q28" s="80">
        <f t="shared" si="3"/>
        <v>-725344.28000000073</v>
      </c>
      <c r="R28" s="80">
        <f t="shared" si="3"/>
        <v>-354761.30999999959</v>
      </c>
      <c r="S28" s="80">
        <f t="shared" si="3"/>
        <v>-262279.13000000035</v>
      </c>
      <c r="T28" s="80">
        <f t="shared" si="3"/>
        <v>-279472.40999999922</v>
      </c>
      <c r="U28" s="80">
        <f t="shared" si="3"/>
        <v>-866238.62000000011</v>
      </c>
      <c r="V28" s="80">
        <f t="shared" si="3"/>
        <v>-2798128.9499999993</v>
      </c>
      <c r="W28" s="80">
        <f t="shared" si="3"/>
        <v>-750667.94</v>
      </c>
      <c r="X28" s="80">
        <f t="shared" si="3"/>
        <v>-163241.64999999991</v>
      </c>
      <c r="Y28" s="80">
        <f t="shared" si="3"/>
        <v>-39679.060000000987</v>
      </c>
      <c r="Z28" s="80">
        <f t="shared" si="6"/>
        <v>-83089</v>
      </c>
      <c r="AA28" s="80">
        <f t="shared" si="7"/>
        <v>275110</v>
      </c>
      <c r="AB28" s="80">
        <f t="shared" si="8"/>
        <v>411278</v>
      </c>
      <c r="AC28" s="80">
        <f t="shared" si="9"/>
        <v>238601</v>
      </c>
      <c r="AD28" s="80">
        <f t="shared" si="10"/>
        <v>259933</v>
      </c>
      <c r="AE28" s="80">
        <f t="shared" ref="AE28:AJ28" si="17">(AE10-S10)</f>
        <v>377161</v>
      </c>
      <c r="AF28" s="80">
        <f t="shared" si="17"/>
        <v>490390</v>
      </c>
      <c r="AG28" s="80">
        <f t="shared" si="17"/>
        <v>409022</v>
      </c>
      <c r="AH28" s="80">
        <f t="shared" si="17"/>
        <v>424009</v>
      </c>
      <c r="AI28" s="80">
        <f t="shared" si="17"/>
        <v>517726</v>
      </c>
      <c r="AJ28" s="80">
        <f t="shared" si="17"/>
        <v>422582</v>
      </c>
      <c r="AK28" s="81"/>
    </row>
    <row r="29" spans="1:40">
      <c r="A29" s="79" t="s">
        <v>58</v>
      </c>
      <c r="N29" s="80">
        <f t="shared" si="3"/>
        <v>-91680.789999999921</v>
      </c>
      <c r="O29" s="80">
        <f t="shared" si="3"/>
        <v>-31236.449999999953</v>
      </c>
      <c r="P29" s="80">
        <f t="shared" si="3"/>
        <v>14163.489999999991</v>
      </c>
      <c r="Q29" s="80">
        <f t="shared" si="3"/>
        <v>-34813.40000000014</v>
      </c>
      <c r="R29" s="80">
        <f t="shared" si="3"/>
        <v>-35725.430000000051</v>
      </c>
      <c r="S29" s="80">
        <f t="shared" si="3"/>
        <v>-1331.4799999999814</v>
      </c>
      <c r="T29" s="80">
        <f t="shared" si="3"/>
        <v>3034247.87</v>
      </c>
      <c r="U29" s="80">
        <f t="shared" si="3"/>
        <v>3850567.94</v>
      </c>
      <c r="V29" s="80">
        <f t="shared" si="3"/>
        <v>1943048.5</v>
      </c>
      <c r="W29" s="80">
        <f t="shared" si="3"/>
        <v>2438768.4299999997</v>
      </c>
      <c r="X29" s="80">
        <f t="shared" si="3"/>
        <v>-55651.439999999944</v>
      </c>
      <c r="Y29" s="80">
        <f t="shared" si="3"/>
        <v>-37612.229999999865</v>
      </c>
      <c r="Z29" s="80">
        <f t="shared" si="6"/>
        <v>-77141</v>
      </c>
      <c r="AA29" s="80">
        <f t="shared" si="7"/>
        <v>3447</v>
      </c>
      <c r="AB29" s="80">
        <f t="shared" si="8"/>
        <v>45461</v>
      </c>
      <c r="AC29" s="80">
        <f t="shared" si="9"/>
        <v>-18015</v>
      </c>
      <c r="AD29" s="80">
        <f t="shared" si="10"/>
        <v>-19881</v>
      </c>
      <c r="AE29" s="80">
        <f t="shared" ref="AE29:AJ29" si="18">(AE11-S11)</f>
        <v>-18413</v>
      </c>
      <c r="AF29" s="80">
        <f t="shared" si="18"/>
        <v>-3001846</v>
      </c>
      <c r="AG29" s="80">
        <f t="shared" si="18"/>
        <v>-3863805</v>
      </c>
      <c r="AH29" s="80">
        <f t="shared" si="18"/>
        <v>-2031121</v>
      </c>
      <c r="AI29" s="80">
        <f t="shared" si="18"/>
        <v>-2465157</v>
      </c>
      <c r="AJ29" s="80">
        <f t="shared" si="18"/>
        <v>35977</v>
      </c>
      <c r="AK29" s="81"/>
    </row>
    <row r="30" spans="1:40">
      <c r="A30" s="79" t="s">
        <v>59</v>
      </c>
      <c r="N30" s="80">
        <f t="shared" si="3"/>
        <v>-208964.85000000009</v>
      </c>
      <c r="O30" s="80">
        <f t="shared" si="3"/>
        <v>-133095.62000000011</v>
      </c>
      <c r="P30" s="80">
        <f t="shared" si="3"/>
        <v>-143661.30999999982</v>
      </c>
      <c r="Q30" s="80">
        <f t="shared" si="3"/>
        <v>-117111.75</v>
      </c>
      <c r="R30" s="80">
        <f t="shared" si="3"/>
        <v>56185.280000000028</v>
      </c>
      <c r="S30" s="80">
        <f t="shared" si="3"/>
        <v>69691.320000000065</v>
      </c>
      <c r="T30" s="80">
        <f t="shared" si="3"/>
        <v>55782.700000000186</v>
      </c>
      <c r="U30" s="80">
        <f t="shared" si="3"/>
        <v>-132947</v>
      </c>
      <c r="V30" s="80">
        <f t="shared" si="3"/>
        <v>-29940.379999999888</v>
      </c>
      <c r="W30" s="80">
        <f t="shared" si="3"/>
        <v>39366.989999999991</v>
      </c>
      <c r="X30" s="80">
        <f t="shared" si="3"/>
        <v>13640.540000000037</v>
      </c>
      <c r="Y30" s="80">
        <f t="shared" si="3"/>
        <v>7945.4299999999348</v>
      </c>
      <c r="Z30" s="80">
        <f t="shared" si="6"/>
        <v>-35006</v>
      </c>
      <c r="AA30" s="80">
        <f t="shared" si="7"/>
        <v>176167</v>
      </c>
      <c r="AB30" s="80">
        <f t="shared" si="8"/>
        <v>238504</v>
      </c>
      <c r="AC30" s="80">
        <f t="shared" si="9"/>
        <v>96702</v>
      </c>
      <c r="AD30" s="80">
        <f t="shared" si="10"/>
        <v>115257</v>
      </c>
      <c r="AE30" s="80">
        <f t="shared" ref="AE30:AJ30" si="19">(AE12-S12)</f>
        <v>172948</v>
      </c>
      <c r="AF30" s="80">
        <f t="shared" si="19"/>
        <v>126677</v>
      </c>
      <c r="AG30" s="80">
        <f t="shared" si="19"/>
        <v>205336</v>
      </c>
      <c r="AH30" s="80">
        <f t="shared" si="19"/>
        <v>-54397</v>
      </c>
      <c r="AI30" s="80">
        <f t="shared" si="19"/>
        <v>6971</v>
      </c>
      <c r="AJ30" s="80">
        <f t="shared" si="19"/>
        <v>122918</v>
      </c>
      <c r="AK30" s="81"/>
    </row>
    <row r="31" spans="1:40">
      <c r="A31" s="79" t="s">
        <v>60</v>
      </c>
      <c r="N31" s="80">
        <f t="shared" si="3"/>
        <v>-183469.81999999983</v>
      </c>
      <c r="O31" s="80">
        <f t="shared" si="3"/>
        <v>91859.369999999879</v>
      </c>
      <c r="P31" s="80">
        <f t="shared" si="3"/>
        <v>24942.400000000023</v>
      </c>
      <c r="Q31" s="80">
        <f t="shared" si="3"/>
        <v>-14297.790000000037</v>
      </c>
      <c r="R31" s="80">
        <f t="shared" si="3"/>
        <v>46476.149999999907</v>
      </c>
      <c r="S31" s="80">
        <f t="shared" si="3"/>
        <v>44830.199999999953</v>
      </c>
      <c r="T31" s="80">
        <f t="shared" si="3"/>
        <v>91410.679999999935</v>
      </c>
      <c r="U31" s="80">
        <f t="shared" si="3"/>
        <v>67344.169999999925</v>
      </c>
      <c r="V31" s="80">
        <f t="shared" si="3"/>
        <v>14740.069999999832</v>
      </c>
      <c r="W31" s="80">
        <f t="shared" si="3"/>
        <v>62404.75</v>
      </c>
      <c r="X31" s="80">
        <f t="shared" si="3"/>
        <v>25293.599999999977</v>
      </c>
      <c r="Y31" s="80">
        <f t="shared" si="3"/>
        <v>37722.689999999944</v>
      </c>
      <c r="Z31" s="80">
        <f t="shared" si="6"/>
        <v>15883</v>
      </c>
      <c r="AA31" s="80">
        <f t="shared" si="7"/>
        <v>61255</v>
      </c>
      <c r="AB31" s="80">
        <f t="shared" si="8"/>
        <v>11550</v>
      </c>
      <c r="AC31" s="80">
        <f t="shared" si="9"/>
        <v>-3109</v>
      </c>
      <c r="AD31" s="80">
        <f t="shared" si="10"/>
        <v>46347</v>
      </c>
      <c r="AE31" s="80">
        <f t="shared" ref="AE31:AJ31" si="20">(AE13-S13)</f>
        <v>169130</v>
      </c>
      <c r="AF31" s="80">
        <f t="shared" si="20"/>
        <v>167625</v>
      </c>
      <c r="AG31" s="80">
        <f t="shared" si="20"/>
        <v>28144</v>
      </c>
      <c r="AH31" s="80">
        <f t="shared" si="20"/>
        <v>4045</v>
      </c>
      <c r="AI31" s="80">
        <f t="shared" si="20"/>
        <v>62273</v>
      </c>
      <c r="AJ31" s="80">
        <f t="shared" si="20"/>
        <v>101090</v>
      </c>
      <c r="AK31" s="81"/>
    </row>
    <row r="32" spans="1:40">
      <c r="A32" s="79" t="s">
        <v>61</v>
      </c>
      <c r="N32" s="80">
        <f t="shared" si="3"/>
        <v>-721615.5999999987</v>
      </c>
      <c r="O32" s="80">
        <f t="shared" si="3"/>
        <v>122043.46999999974</v>
      </c>
      <c r="P32" s="80">
        <f t="shared" si="3"/>
        <v>1364654.0799999991</v>
      </c>
      <c r="Q32" s="80">
        <f t="shared" si="3"/>
        <v>1551042.0699999994</v>
      </c>
      <c r="R32" s="80">
        <f t="shared" si="3"/>
        <v>754649.61000000034</v>
      </c>
      <c r="S32" s="80">
        <f t="shared" si="3"/>
        <v>112108.30999999959</v>
      </c>
      <c r="T32" s="80">
        <f t="shared" si="3"/>
        <v>-450201.3900000006</v>
      </c>
      <c r="U32" s="80">
        <f t="shared" si="3"/>
        <v>-564433.76999999955</v>
      </c>
      <c r="V32" s="80">
        <f t="shared" si="3"/>
        <v>-543457.8900000006</v>
      </c>
      <c r="W32" s="80">
        <f t="shared" si="3"/>
        <v>-418088.52000000142</v>
      </c>
      <c r="X32" s="80">
        <f t="shared" si="3"/>
        <v>-977020.24000000022</v>
      </c>
      <c r="Y32" s="80">
        <f t="shared" si="3"/>
        <v>-391910.91999999899</v>
      </c>
      <c r="Z32" s="80">
        <f t="shared" si="6"/>
        <v>-522155</v>
      </c>
      <c r="AA32" s="80">
        <f t="shared" si="7"/>
        <v>-1933634</v>
      </c>
      <c r="AB32" s="80">
        <f t="shared" si="8"/>
        <v>-3298680</v>
      </c>
      <c r="AC32" s="80">
        <f t="shared" si="9"/>
        <v>-1934749</v>
      </c>
      <c r="AD32" s="80">
        <f t="shared" si="10"/>
        <v>-960458</v>
      </c>
      <c r="AE32" s="80">
        <f t="shared" ref="AE32:AJ32" si="21">(AE14-S14)</f>
        <v>-119001</v>
      </c>
      <c r="AF32" s="80">
        <f t="shared" si="21"/>
        <v>106106</v>
      </c>
      <c r="AG32" s="80">
        <f t="shared" si="21"/>
        <v>-284690</v>
      </c>
      <c r="AH32" s="80">
        <f t="shared" si="21"/>
        <v>-430176</v>
      </c>
      <c r="AI32" s="80">
        <f t="shared" si="21"/>
        <v>-148484</v>
      </c>
      <c r="AJ32" s="80">
        <f t="shared" si="21"/>
        <v>25537</v>
      </c>
      <c r="AK32" s="81"/>
    </row>
    <row r="33" spans="1:37">
      <c r="A33" s="79" t="s">
        <v>62</v>
      </c>
      <c r="N33" s="80">
        <f t="shared" si="3"/>
        <v>-483810.31000000006</v>
      </c>
      <c r="O33" s="80">
        <f t="shared" si="3"/>
        <v>-632874.72</v>
      </c>
      <c r="P33" s="80">
        <f t="shared" si="3"/>
        <v>-301291.68999999994</v>
      </c>
      <c r="Q33" s="80">
        <f t="shared" si="3"/>
        <v>-136887.54000000004</v>
      </c>
      <c r="R33" s="80">
        <f t="shared" si="3"/>
        <v>-150475.81000000006</v>
      </c>
      <c r="S33" s="80">
        <f t="shared" si="3"/>
        <v>-120129.67999999993</v>
      </c>
      <c r="T33" s="80">
        <f t="shared" si="3"/>
        <v>-122504.60000000009</v>
      </c>
      <c r="U33" s="80">
        <f t="shared" si="3"/>
        <v>-171727.50999999989</v>
      </c>
      <c r="V33" s="80">
        <f t="shared" si="3"/>
        <v>-205044.10000000009</v>
      </c>
      <c r="W33" s="80">
        <f t="shared" si="3"/>
        <v>-139867.6399999999</v>
      </c>
      <c r="X33" s="80">
        <f t="shared" si="3"/>
        <v>-179948.49900000007</v>
      </c>
      <c r="Y33" s="80">
        <f t="shared" si="3"/>
        <v>-93373.13</v>
      </c>
      <c r="Z33" s="80">
        <f t="shared" si="6"/>
        <v>-125958</v>
      </c>
      <c r="AA33" s="80">
        <f t="shared" si="7"/>
        <v>-13289</v>
      </c>
      <c r="AB33" s="80">
        <f t="shared" si="8"/>
        <v>-49486</v>
      </c>
      <c r="AC33" s="80">
        <f t="shared" si="9"/>
        <v>-106513</v>
      </c>
      <c r="AD33" s="80">
        <f t="shared" si="10"/>
        <v>-87860</v>
      </c>
      <c r="AE33" s="80">
        <f t="shared" ref="AE33:AJ33" si="22">(AE15-S15)</f>
        <v>11519</v>
      </c>
      <c r="AF33" s="80">
        <f t="shared" si="22"/>
        <v>15028</v>
      </c>
      <c r="AG33" s="80">
        <f t="shared" si="22"/>
        <v>-28793</v>
      </c>
      <c r="AH33" s="80">
        <f t="shared" si="22"/>
        <v>2294</v>
      </c>
      <c r="AI33" s="80">
        <f t="shared" si="22"/>
        <v>21553</v>
      </c>
      <c r="AJ33" s="80">
        <f t="shared" si="22"/>
        <v>55080</v>
      </c>
      <c r="AK33" s="81"/>
    </row>
    <row r="34" spans="1:37">
      <c r="A34" s="79" t="s">
        <v>63</v>
      </c>
      <c r="N34" s="80">
        <f t="shared" si="3"/>
        <v>-179991.02000000002</v>
      </c>
      <c r="O34" s="80">
        <f t="shared" si="3"/>
        <v>-47424.820000000065</v>
      </c>
      <c r="P34" s="80">
        <f t="shared" si="3"/>
        <v>-83032.830000000075</v>
      </c>
      <c r="Q34" s="80">
        <f t="shared" si="3"/>
        <v>77496.679999999935</v>
      </c>
      <c r="R34" s="80">
        <f t="shared" si="3"/>
        <v>27149.489999999991</v>
      </c>
      <c r="S34" s="80">
        <f t="shared" si="3"/>
        <v>65194.65000000014</v>
      </c>
      <c r="T34" s="80">
        <f t="shared" si="3"/>
        <v>-45808.080000000075</v>
      </c>
      <c r="U34" s="80">
        <f t="shared" si="3"/>
        <v>3467.660000000149</v>
      </c>
      <c r="V34" s="80">
        <f t="shared" si="3"/>
        <v>-92258.729999999981</v>
      </c>
      <c r="W34" s="80">
        <f t="shared" si="3"/>
        <v>-162374.8200000003</v>
      </c>
      <c r="X34" s="80">
        <f t="shared" si="3"/>
        <v>-71083.329999999609</v>
      </c>
      <c r="Y34" s="80">
        <f t="shared" si="3"/>
        <v>8864.1500000001397</v>
      </c>
      <c r="Z34" s="80">
        <f t="shared" si="6"/>
        <v>-39530</v>
      </c>
      <c r="AA34" s="80">
        <f t="shared" si="7"/>
        <v>163938</v>
      </c>
      <c r="AB34" s="80">
        <f t="shared" si="8"/>
        <v>168858</v>
      </c>
      <c r="AC34" s="80">
        <f t="shared" si="9"/>
        <v>-90027</v>
      </c>
      <c r="AD34" s="80">
        <f t="shared" si="10"/>
        <v>-15996</v>
      </c>
      <c r="AE34" s="80">
        <f t="shared" ref="AE34:AJ34" si="23">(AE16-S16)</f>
        <v>7380</v>
      </c>
      <c r="AF34" s="80">
        <f t="shared" si="23"/>
        <v>54653</v>
      </c>
      <c r="AG34" s="80">
        <f t="shared" si="23"/>
        <v>-100745</v>
      </c>
      <c r="AH34" s="80">
        <f t="shared" si="23"/>
        <v>-133655</v>
      </c>
      <c r="AI34" s="80">
        <f t="shared" si="23"/>
        <v>17991</v>
      </c>
      <c r="AJ34" s="80">
        <f t="shared" si="23"/>
        <v>56288</v>
      </c>
      <c r="AK34" s="81"/>
    </row>
    <row r="35" spans="1:37">
      <c r="A35" s="79" t="s">
        <v>64</v>
      </c>
      <c r="N35" s="80">
        <f t="shared" si="3"/>
        <v>-287701</v>
      </c>
      <c r="O35" s="80">
        <f t="shared" si="3"/>
        <v>-71340.120000000112</v>
      </c>
      <c r="P35" s="80">
        <f t="shared" si="3"/>
        <v>-58644</v>
      </c>
      <c r="Q35" s="80">
        <f t="shared" si="3"/>
        <v>53381.719999999972</v>
      </c>
      <c r="R35" s="80">
        <f t="shared" si="3"/>
        <v>74235.280000000028</v>
      </c>
      <c r="S35" s="80">
        <f t="shared" si="3"/>
        <v>40486.5</v>
      </c>
      <c r="T35" s="80">
        <f t="shared" si="3"/>
        <v>-1195.2100000001956</v>
      </c>
      <c r="U35" s="80">
        <f t="shared" si="3"/>
        <v>72815.020000000019</v>
      </c>
      <c r="V35" s="80">
        <f t="shared" si="3"/>
        <v>-61477.320000000065</v>
      </c>
      <c r="W35" s="80">
        <f t="shared" si="3"/>
        <v>86253.770000000019</v>
      </c>
      <c r="X35" s="80">
        <f t="shared" si="3"/>
        <v>-120043.72999999998</v>
      </c>
      <c r="Y35" s="80">
        <f t="shared" si="3"/>
        <v>138822.97999999998</v>
      </c>
      <c r="Z35" s="80">
        <f t="shared" si="6"/>
        <v>-55074</v>
      </c>
      <c r="AA35" s="80">
        <f t="shared" si="7"/>
        <v>171886</v>
      </c>
      <c r="AB35" s="80">
        <f t="shared" si="8"/>
        <v>184342</v>
      </c>
      <c r="AC35" s="80">
        <f t="shared" si="9"/>
        <v>46828</v>
      </c>
      <c r="AD35" s="80">
        <f t="shared" si="10"/>
        <v>239653</v>
      </c>
      <c r="AE35" s="80">
        <f t="shared" ref="AE35:AJ35" si="24">(AE17-S17)</f>
        <v>207615</v>
      </c>
      <c r="AF35" s="80">
        <f t="shared" si="24"/>
        <v>258743</v>
      </c>
      <c r="AG35" s="80">
        <f t="shared" si="24"/>
        <v>224421</v>
      </c>
      <c r="AH35" s="80">
        <f t="shared" si="24"/>
        <v>184844</v>
      </c>
      <c r="AI35" s="80">
        <f t="shared" si="24"/>
        <v>164596</v>
      </c>
      <c r="AJ35" s="80">
        <f t="shared" si="24"/>
        <v>336894</v>
      </c>
      <c r="AK35" s="81"/>
    </row>
    <row r="37" spans="1:37"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37">
      <c r="L38" s="83"/>
      <c r="M38" s="83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37">
      <c r="L39" s="83"/>
      <c r="M39" s="83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37">
      <c r="C40" s="85"/>
      <c r="L40" s="83"/>
      <c r="M40" s="8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37">
      <c r="C41" s="85"/>
      <c r="L41" s="83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37">
      <c r="C42" s="85"/>
      <c r="L42" s="83"/>
      <c r="M42" s="8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37">
      <c r="B43" s="86"/>
      <c r="C43" s="85"/>
      <c r="L43" s="83"/>
      <c r="M43" s="8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37">
      <c r="B44" s="86"/>
      <c r="C44" s="85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37">
      <c r="B45" s="86"/>
      <c r="C45" s="85"/>
      <c r="L45" s="83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37">
      <c r="B46" s="86"/>
      <c r="C46" s="85"/>
      <c r="L46" s="83"/>
      <c r="M46" s="8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37">
      <c r="B47" s="86"/>
      <c r="C47" s="85"/>
      <c r="L47" s="83"/>
      <c r="M47" s="8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37">
      <c r="B48" s="86"/>
      <c r="C48" s="85"/>
      <c r="L48" s="83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2:25">
      <c r="C49" s="85"/>
      <c r="L49" s="83"/>
      <c r="M49" s="8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2:25">
      <c r="C50" s="85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2:25">
      <c r="C51" s="85"/>
      <c r="L51" s="83"/>
      <c r="M51" s="8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2:25">
      <c r="C52" s="85"/>
      <c r="L52" s="83"/>
      <c r="M52" s="8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2:25">
      <c r="C53" s="85"/>
    </row>
    <row r="54" spans="2:25">
      <c r="B54" s="86"/>
      <c r="C54" s="85"/>
    </row>
  </sheetData>
  <mergeCells count="6">
    <mergeCell ref="A1:A2"/>
    <mergeCell ref="B1:M1"/>
    <mergeCell ref="N1:Y1"/>
    <mergeCell ref="Z1:AK1"/>
    <mergeCell ref="Z19:AK19"/>
    <mergeCell ref="N19:Y19"/>
  </mergeCells>
  <conditionalFormatting sqref="N21:Y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:AJ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N17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ignoredErrors>
    <ignoredError sqref="AL3:AN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1F7E-F9A7-6447-9784-DC0BBBAD1239}">
  <dimension ref="A1:AN35"/>
  <sheetViews>
    <sheetView workbookViewId="0">
      <pane xSplit="1" ySplit="2" topLeftCell="N3" activePane="bottomRight" state="frozen"/>
      <selection activeCell="B64" sqref="B64"/>
      <selection pane="topRight" activeCell="B64" sqref="B64"/>
      <selection pane="bottomLeft" activeCell="B64" sqref="B64"/>
      <selection pane="bottomRight" activeCell="AN20" sqref="AN20"/>
    </sheetView>
  </sheetViews>
  <sheetFormatPr defaultColWidth="8.85546875" defaultRowHeight="12.75"/>
  <cols>
    <col min="1" max="1" width="20.7109375" style="71" bestFit="1" customWidth="1"/>
    <col min="2" max="23" width="11.140625" style="71" bestFit="1" customWidth="1"/>
    <col min="24" max="25" width="10.140625" style="71" bestFit="1" customWidth="1"/>
    <col min="26" max="30" width="10.28515625" style="71" bestFit="1" customWidth="1"/>
    <col min="31" max="36" width="10.140625" style="71" bestFit="1" customWidth="1"/>
    <col min="37" max="37" width="9" style="71" bestFit="1" customWidth="1"/>
    <col min="38" max="40" width="11.140625" style="71" bestFit="1" customWidth="1"/>
    <col min="41" max="16384" width="8.85546875" style="71"/>
  </cols>
  <sheetData>
    <row r="1" spans="1:40">
      <c r="A1" s="96" t="s">
        <v>49</v>
      </c>
      <c r="B1" s="97">
        <v>2016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>
        <v>2017</v>
      </c>
      <c r="O1" s="97"/>
      <c r="P1" s="97"/>
      <c r="Q1" s="97"/>
      <c r="R1" s="97"/>
      <c r="S1" s="97"/>
      <c r="T1" s="97"/>
      <c r="U1" s="97"/>
      <c r="V1" s="97"/>
      <c r="W1" s="97"/>
      <c r="Z1" s="98">
        <v>2018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40">
      <c r="A2" s="96"/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72">
        <v>11</v>
      </c>
      <c r="M2" s="72">
        <v>12</v>
      </c>
      <c r="N2" s="72">
        <v>1</v>
      </c>
      <c r="O2" s="72">
        <v>2</v>
      </c>
      <c r="P2" s="72">
        <v>3</v>
      </c>
      <c r="Q2" s="72">
        <v>4</v>
      </c>
      <c r="R2" s="72">
        <v>5</v>
      </c>
      <c r="S2" s="72">
        <v>6</v>
      </c>
      <c r="T2" s="72">
        <v>7</v>
      </c>
      <c r="U2" s="72">
        <v>8</v>
      </c>
      <c r="V2" s="72">
        <v>9</v>
      </c>
      <c r="W2" s="72">
        <v>10</v>
      </c>
      <c r="X2" s="72">
        <v>11</v>
      </c>
      <c r="Y2" s="72">
        <v>12</v>
      </c>
      <c r="Z2" s="72">
        <v>1</v>
      </c>
      <c r="AA2" s="72">
        <v>2</v>
      </c>
      <c r="AB2" s="72">
        <v>3</v>
      </c>
      <c r="AC2" s="72">
        <v>4</v>
      </c>
      <c r="AD2" s="72">
        <v>5</v>
      </c>
      <c r="AE2" s="72">
        <v>6</v>
      </c>
      <c r="AF2" s="72">
        <v>7</v>
      </c>
      <c r="AG2" s="72">
        <v>8</v>
      </c>
      <c r="AH2" s="72">
        <v>9</v>
      </c>
      <c r="AI2" s="72">
        <v>10</v>
      </c>
      <c r="AJ2" s="72">
        <v>11</v>
      </c>
      <c r="AK2" s="72">
        <v>12</v>
      </c>
      <c r="AL2" s="73">
        <v>2016</v>
      </c>
      <c r="AM2" s="73">
        <v>2017</v>
      </c>
      <c r="AN2" s="66">
        <v>2018</v>
      </c>
    </row>
    <row r="3" spans="1:40">
      <c r="A3" s="87" t="s">
        <v>50</v>
      </c>
      <c r="B3" s="80">
        <v>12990801.729999999</v>
      </c>
      <c r="C3" s="80">
        <v>10432163.429999998</v>
      </c>
      <c r="D3" s="80">
        <v>12144436.980000002</v>
      </c>
      <c r="E3" s="80">
        <v>12764855.840000004</v>
      </c>
      <c r="F3" s="80">
        <v>14183148.080000004</v>
      </c>
      <c r="G3" s="80">
        <v>13704464.229999999</v>
      </c>
      <c r="H3" s="80">
        <v>14510476.099999998</v>
      </c>
      <c r="I3" s="80">
        <v>14199260.120000003</v>
      </c>
      <c r="J3" s="80">
        <v>13450521.889999999</v>
      </c>
      <c r="K3" s="80">
        <v>13194048.009999998</v>
      </c>
      <c r="L3" s="80">
        <v>12125657.529999999</v>
      </c>
      <c r="M3" s="80">
        <v>12397760.659999996</v>
      </c>
      <c r="N3" s="80">
        <v>11885889</v>
      </c>
      <c r="O3" s="80">
        <v>10845361</v>
      </c>
      <c r="P3" s="80">
        <v>12246745</v>
      </c>
      <c r="Q3" s="80">
        <v>12639858</v>
      </c>
      <c r="R3" s="80">
        <v>13793073</v>
      </c>
      <c r="S3" s="80">
        <v>13931880</v>
      </c>
      <c r="T3" s="80">
        <v>14120230</v>
      </c>
      <c r="U3" s="80">
        <v>14173331</v>
      </c>
      <c r="V3" s="80">
        <v>13185060</v>
      </c>
      <c r="W3" s="80">
        <v>12967226</v>
      </c>
      <c r="X3" s="80">
        <v>12061480</v>
      </c>
      <c r="Y3" s="80">
        <v>12844101</v>
      </c>
      <c r="Z3" s="80">
        <v>11241161.129999997</v>
      </c>
      <c r="AA3" s="80">
        <v>11102025.259899992</v>
      </c>
      <c r="AB3" s="80">
        <v>12158318.209999999</v>
      </c>
      <c r="AC3" s="80">
        <v>12104162.861500001</v>
      </c>
      <c r="AD3" s="80">
        <v>13877555.420100005</v>
      </c>
      <c r="AE3" s="80">
        <v>13419222.139999997</v>
      </c>
      <c r="AF3" s="80">
        <v>13702725.070000004</v>
      </c>
      <c r="AG3" s="80">
        <v>13508143.069999998</v>
      </c>
      <c r="AH3" s="80">
        <v>12221900.65</v>
      </c>
      <c r="AI3" s="80">
        <v>12251982.990000004</v>
      </c>
      <c r="AJ3" s="80">
        <v>11991877.599999996</v>
      </c>
      <c r="AK3" s="81"/>
      <c r="AL3" s="76">
        <f>SUM(B3:M3)/AL$19</f>
        <v>0.48554415211945956</v>
      </c>
      <c r="AM3" s="76">
        <f>SUM(N3:Y3)/AM$19</f>
        <v>0.48897788231722933</v>
      </c>
      <c r="AN3" s="76">
        <f>SUM(Z3:AK3)/AN$19</f>
        <v>0.49275290347488687</v>
      </c>
    </row>
    <row r="4" spans="1:40">
      <c r="A4" s="87" t="s">
        <v>51</v>
      </c>
      <c r="B4" s="80">
        <v>158877.73000000001</v>
      </c>
      <c r="C4" s="80">
        <v>115717.18000000001</v>
      </c>
      <c r="D4" s="80">
        <v>143961.75</v>
      </c>
      <c r="E4" s="80">
        <v>156134.12</v>
      </c>
      <c r="F4" s="80">
        <v>207092.09999999998</v>
      </c>
      <c r="G4" s="80">
        <v>233805.33000000002</v>
      </c>
      <c r="H4" s="80">
        <v>300036.61</v>
      </c>
      <c r="I4" s="80">
        <v>250191.29</v>
      </c>
      <c r="J4" s="80">
        <v>181715.67</v>
      </c>
      <c r="K4" s="80">
        <v>159240.13999999998</v>
      </c>
      <c r="L4" s="80">
        <v>139102.75</v>
      </c>
      <c r="M4" s="80">
        <v>147377.81</v>
      </c>
      <c r="N4" s="80">
        <v>134986</v>
      </c>
      <c r="O4" s="80">
        <v>122261</v>
      </c>
      <c r="P4" s="80">
        <v>140516</v>
      </c>
      <c r="Q4" s="80">
        <v>154064</v>
      </c>
      <c r="R4" s="80">
        <v>193509</v>
      </c>
      <c r="S4" s="80">
        <v>236574</v>
      </c>
      <c r="T4" s="80">
        <v>283834</v>
      </c>
      <c r="U4" s="80">
        <v>246394</v>
      </c>
      <c r="V4" s="80">
        <v>173366</v>
      </c>
      <c r="W4" s="80">
        <v>154013</v>
      </c>
      <c r="X4" s="80">
        <v>135847</v>
      </c>
      <c r="Y4" s="80">
        <v>156114</v>
      </c>
      <c r="Z4" s="80">
        <v>123646.79</v>
      </c>
      <c r="AA4" s="80">
        <v>126510.51000000001</v>
      </c>
      <c r="AB4" s="80">
        <v>137279.76</v>
      </c>
      <c r="AC4" s="80">
        <v>148711.28</v>
      </c>
      <c r="AD4" s="80">
        <v>271303.2</v>
      </c>
      <c r="AE4" s="80">
        <v>189053.72999999998</v>
      </c>
      <c r="AF4" s="80">
        <v>292576.43</v>
      </c>
      <c r="AG4" s="80">
        <v>243753.31</v>
      </c>
      <c r="AH4" s="80">
        <v>168267.31999999998</v>
      </c>
      <c r="AI4" s="80">
        <v>154957.28999999998</v>
      </c>
      <c r="AJ4" s="80">
        <v>147599.34</v>
      </c>
      <c r="AK4" s="81"/>
      <c r="AL4" s="76">
        <f t="shared" ref="AL4:AL17" si="0">SUM(B4:M4)/$AL$19</f>
        <v>6.8221481472175213E-3</v>
      </c>
      <c r="AM4" s="76">
        <f t="shared" ref="AM4:AM17" si="1">SUM(N4:Y4)/AM$19</f>
        <v>6.7374560233819918E-3</v>
      </c>
      <c r="AN4" s="76">
        <f t="shared" ref="AN4:AN17" si="2">SUM(Z4:AK4)/AN$19</f>
        <v>7.176300425108164E-3</v>
      </c>
    </row>
    <row r="5" spans="1:40">
      <c r="A5" s="87" t="s">
        <v>52</v>
      </c>
      <c r="B5" s="80">
        <v>1271233.8500000001</v>
      </c>
      <c r="C5" s="80">
        <v>969420.1100000001</v>
      </c>
      <c r="D5" s="80">
        <v>1143817.98</v>
      </c>
      <c r="E5" s="80">
        <v>1235103.69</v>
      </c>
      <c r="F5" s="80">
        <v>1452539.0199999998</v>
      </c>
      <c r="G5" s="80">
        <v>1440052.98</v>
      </c>
      <c r="H5" s="80">
        <v>1592479.52</v>
      </c>
      <c r="I5" s="80">
        <v>1502304.27</v>
      </c>
      <c r="J5" s="80">
        <v>1332018.97</v>
      </c>
      <c r="K5" s="80">
        <v>1218216.5099999998</v>
      </c>
      <c r="L5" s="80">
        <v>1137509.6800000002</v>
      </c>
      <c r="M5" s="80">
        <v>1146848.3500000001</v>
      </c>
      <c r="N5" s="80">
        <v>1135672</v>
      </c>
      <c r="O5" s="80">
        <v>973187</v>
      </c>
      <c r="P5" s="80">
        <v>1167149</v>
      </c>
      <c r="Q5" s="80">
        <v>1181236</v>
      </c>
      <c r="R5" s="80">
        <v>1389451</v>
      </c>
      <c r="S5" s="80">
        <v>1442684</v>
      </c>
      <c r="T5" s="80">
        <v>1527884</v>
      </c>
      <c r="U5" s="80">
        <v>1528878</v>
      </c>
      <c r="V5" s="80">
        <v>1318145</v>
      </c>
      <c r="W5" s="80">
        <v>1257203</v>
      </c>
      <c r="X5" s="80">
        <v>1099639</v>
      </c>
      <c r="Y5" s="80">
        <v>1141250</v>
      </c>
      <c r="Z5" s="80">
        <v>1025646.3199999998</v>
      </c>
      <c r="AA5" s="80">
        <v>1000860.15</v>
      </c>
      <c r="AB5" s="80">
        <v>1080200.1400000001</v>
      </c>
      <c r="AC5" s="80">
        <v>1120699.1932999999</v>
      </c>
      <c r="AD5" s="80">
        <v>1316529.8699999999</v>
      </c>
      <c r="AE5" s="80">
        <v>1262638.9200000002</v>
      </c>
      <c r="AF5" s="80">
        <v>1386397.5200000003</v>
      </c>
      <c r="AG5" s="80">
        <v>1339440.3899999999</v>
      </c>
      <c r="AH5" s="80">
        <v>1155392.17</v>
      </c>
      <c r="AI5" s="80">
        <v>1133230.8600000001</v>
      </c>
      <c r="AJ5" s="80">
        <v>1078310.21</v>
      </c>
      <c r="AK5" s="81"/>
      <c r="AL5" s="76">
        <f t="shared" si="0"/>
        <v>4.8031181131675101E-2</v>
      </c>
      <c r="AM5" s="76">
        <f t="shared" si="1"/>
        <v>4.7927238744615054E-2</v>
      </c>
      <c r="AN5" s="76">
        <f t="shared" si="2"/>
        <v>4.620026770486977E-2</v>
      </c>
    </row>
    <row r="6" spans="1:40">
      <c r="A6" s="87" t="s">
        <v>53</v>
      </c>
      <c r="B6" s="80">
        <v>679841.57</v>
      </c>
      <c r="C6" s="80">
        <v>551565.59000000008</v>
      </c>
      <c r="D6" s="80">
        <v>653214.56000000006</v>
      </c>
      <c r="E6" s="80">
        <v>674375.45000000007</v>
      </c>
      <c r="F6" s="80">
        <v>757488.22</v>
      </c>
      <c r="G6" s="80">
        <v>864645.93</v>
      </c>
      <c r="H6" s="80">
        <v>959407.83000000007</v>
      </c>
      <c r="I6" s="80">
        <v>894066.78</v>
      </c>
      <c r="J6" s="80">
        <v>774677.16999999993</v>
      </c>
      <c r="K6" s="80">
        <v>707687.42999999993</v>
      </c>
      <c r="L6" s="80">
        <v>614377.60000000009</v>
      </c>
      <c r="M6" s="80">
        <v>675588.67999999993</v>
      </c>
      <c r="N6" s="80">
        <v>642443</v>
      </c>
      <c r="O6" s="80">
        <v>556360</v>
      </c>
      <c r="P6" s="80">
        <v>639732</v>
      </c>
      <c r="Q6" s="80">
        <v>689228</v>
      </c>
      <c r="R6" s="80">
        <v>824544</v>
      </c>
      <c r="S6" s="80">
        <v>872133</v>
      </c>
      <c r="T6" s="80">
        <v>923101</v>
      </c>
      <c r="U6" s="80">
        <v>885285</v>
      </c>
      <c r="V6" s="80">
        <v>765419</v>
      </c>
      <c r="W6" s="80">
        <v>712314</v>
      </c>
      <c r="X6" s="80">
        <v>630443</v>
      </c>
      <c r="Y6" s="80">
        <v>710444</v>
      </c>
      <c r="Z6" s="80">
        <v>565322.39</v>
      </c>
      <c r="AA6" s="80">
        <v>556754.78</v>
      </c>
      <c r="AB6" s="80">
        <v>640823.97</v>
      </c>
      <c r="AC6" s="80">
        <v>674668.45230000012</v>
      </c>
      <c r="AD6" s="80">
        <v>831200.47</v>
      </c>
      <c r="AE6" s="80">
        <v>839143.02999999991</v>
      </c>
      <c r="AF6" s="80">
        <v>867587.24</v>
      </c>
      <c r="AG6" s="80">
        <v>825295.53</v>
      </c>
      <c r="AH6" s="80">
        <v>705370.04</v>
      </c>
      <c r="AI6" s="80">
        <v>682040.39999999991</v>
      </c>
      <c r="AJ6" s="80">
        <v>649648.37000000011</v>
      </c>
      <c r="AK6" s="81"/>
      <c r="AL6" s="76">
        <f t="shared" si="0"/>
        <v>2.7394122741857475E-2</v>
      </c>
      <c r="AM6" s="76">
        <f t="shared" si="1"/>
        <v>2.7978814779388031E-2</v>
      </c>
      <c r="AN6" s="76">
        <f t="shared" si="2"/>
        <v>2.8072042667761431E-2</v>
      </c>
    </row>
    <row r="7" spans="1:40">
      <c r="A7" s="87" t="s">
        <v>54</v>
      </c>
      <c r="B7" s="80">
        <v>614782.29999999993</v>
      </c>
      <c r="C7" s="80">
        <v>456251.3</v>
      </c>
      <c r="D7" s="80">
        <v>560202.93999999994</v>
      </c>
      <c r="E7" s="80">
        <v>615209.94000000006</v>
      </c>
      <c r="F7" s="80">
        <v>778446.28</v>
      </c>
      <c r="G7" s="80">
        <v>787585.70000000007</v>
      </c>
      <c r="H7" s="80">
        <v>884398.66999999981</v>
      </c>
      <c r="I7" s="80">
        <v>798926.28999999992</v>
      </c>
      <c r="J7" s="80">
        <v>711362.29999999993</v>
      </c>
      <c r="K7" s="80">
        <v>636223.04999999993</v>
      </c>
      <c r="L7" s="80">
        <v>540931.93000000005</v>
      </c>
      <c r="M7" s="80">
        <v>590993.81999999995</v>
      </c>
      <c r="N7" s="80">
        <v>552452</v>
      </c>
      <c r="O7" s="80">
        <v>507107</v>
      </c>
      <c r="P7" s="80">
        <v>583754</v>
      </c>
      <c r="Q7" s="80">
        <v>617773</v>
      </c>
      <c r="R7" s="80">
        <v>726076</v>
      </c>
      <c r="S7" s="80">
        <v>807028</v>
      </c>
      <c r="T7" s="80">
        <v>871678</v>
      </c>
      <c r="U7" s="80">
        <v>825692</v>
      </c>
      <c r="V7" s="80">
        <v>693757</v>
      </c>
      <c r="W7" s="80">
        <v>621249</v>
      </c>
      <c r="X7" s="80">
        <v>576892</v>
      </c>
      <c r="Y7" s="80">
        <v>618241</v>
      </c>
      <c r="Z7" s="80">
        <v>501504.84</v>
      </c>
      <c r="AA7" s="80">
        <v>508296.63</v>
      </c>
      <c r="AB7" s="80">
        <v>572053.52999999991</v>
      </c>
      <c r="AC7" s="80">
        <v>602522.54240000003</v>
      </c>
      <c r="AD7" s="80">
        <v>778319.25999999989</v>
      </c>
      <c r="AE7" s="80">
        <v>818157.7200000002</v>
      </c>
      <c r="AF7" s="80">
        <v>858203.6100000001</v>
      </c>
      <c r="AG7" s="80">
        <v>808244.32000000007</v>
      </c>
      <c r="AH7" s="80">
        <v>673015.54</v>
      </c>
      <c r="AI7" s="80">
        <v>624869.98</v>
      </c>
      <c r="AJ7" s="80">
        <v>583528.86</v>
      </c>
      <c r="AK7" s="81"/>
      <c r="AL7" s="76">
        <f t="shared" si="0"/>
        <v>2.4807347841729104E-2</v>
      </c>
      <c r="AM7" s="76">
        <f t="shared" si="1"/>
        <v>2.5292822691503108E-2</v>
      </c>
      <c r="AN7" s="76">
        <f t="shared" si="2"/>
        <v>2.6248515725375478E-2</v>
      </c>
    </row>
    <row r="8" spans="1:40">
      <c r="A8" s="87" t="s">
        <v>55</v>
      </c>
      <c r="B8" s="80">
        <v>485541.52999999997</v>
      </c>
      <c r="C8" s="80">
        <v>381653.6</v>
      </c>
      <c r="D8" s="80">
        <v>467568.66000000003</v>
      </c>
      <c r="E8" s="80">
        <v>510185.29</v>
      </c>
      <c r="F8" s="80">
        <v>645585.63</v>
      </c>
      <c r="G8" s="80">
        <v>747788.5</v>
      </c>
      <c r="H8" s="80">
        <v>920545.40000000014</v>
      </c>
      <c r="I8" s="80">
        <v>821063.26</v>
      </c>
      <c r="J8" s="80">
        <v>665003.38</v>
      </c>
      <c r="K8" s="80">
        <v>610707.44999999995</v>
      </c>
      <c r="L8" s="80">
        <v>526596.38000000012</v>
      </c>
      <c r="M8" s="80">
        <v>567331.31000000006</v>
      </c>
      <c r="N8" s="80">
        <v>458269</v>
      </c>
      <c r="O8" s="80">
        <v>420838</v>
      </c>
      <c r="P8" s="80">
        <v>469531</v>
      </c>
      <c r="Q8" s="80">
        <v>529957</v>
      </c>
      <c r="R8" s="80">
        <v>631766</v>
      </c>
      <c r="S8" s="80">
        <v>729435</v>
      </c>
      <c r="T8" s="80">
        <v>858334</v>
      </c>
      <c r="U8" s="80">
        <v>763730</v>
      </c>
      <c r="V8" s="80">
        <v>594780</v>
      </c>
      <c r="W8" s="80">
        <v>539776</v>
      </c>
      <c r="X8" s="80">
        <v>389852</v>
      </c>
      <c r="Y8" s="80">
        <v>424952</v>
      </c>
      <c r="Z8" s="80">
        <v>351202.94999999995</v>
      </c>
      <c r="AA8" s="80">
        <v>356215.37</v>
      </c>
      <c r="AB8" s="80">
        <v>394079.64999999997</v>
      </c>
      <c r="AC8" s="80">
        <v>425835.19430000009</v>
      </c>
      <c r="AD8" s="80">
        <v>534821.99</v>
      </c>
      <c r="AE8" s="80">
        <v>524407.04000000004</v>
      </c>
      <c r="AF8" s="80">
        <v>643903.1399999999</v>
      </c>
      <c r="AG8" s="80">
        <v>586111.15999999992</v>
      </c>
      <c r="AH8" s="80">
        <v>432594.66000000003</v>
      </c>
      <c r="AI8" s="80">
        <v>410399.47</v>
      </c>
      <c r="AJ8" s="80">
        <v>386357.77999999997</v>
      </c>
      <c r="AK8" s="81"/>
      <c r="AL8" s="76">
        <f t="shared" si="0"/>
        <v>2.2860960366488801E-2</v>
      </c>
      <c r="AM8" s="76">
        <f t="shared" si="1"/>
        <v>2.152980008031042E-2</v>
      </c>
      <c r="AN8" s="76">
        <f t="shared" si="2"/>
        <v>1.8072485825054503E-2</v>
      </c>
    </row>
    <row r="9" spans="1:40">
      <c r="A9" s="87" t="s">
        <v>56</v>
      </c>
      <c r="B9" s="80">
        <v>1207012.95</v>
      </c>
      <c r="C9" s="80">
        <v>921166.27</v>
      </c>
      <c r="D9" s="80">
        <v>1071097.55</v>
      </c>
      <c r="E9" s="80">
        <v>1140094.06</v>
      </c>
      <c r="F9" s="80">
        <v>1369734.65</v>
      </c>
      <c r="G9" s="80">
        <v>1374177.88</v>
      </c>
      <c r="H9" s="80">
        <v>1520886.28</v>
      </c>
      <c r="I9" s="80">
        <v>1392216.8900000001</v>
      </c>
      <c r="J9" s="80">
        <v>1224167.48</v>
      </c>
      <c r="K9" s="80">
        <v>1162579.01</v>
      </c>
      <c r="L9" s="80">
        <v>1052366.2800000003</v>
      </c>
      <c r="M9" s="80">
        <v>1091269.46</v>
      </c>
      <c r="N9" s="80">
        <v>934753</v>
      </c>
      <c r="O9" s="80">
        <v>869354</v>
      </c>
      <c r="P9" s="80">
        <v>1049451</v>
      </c>
      <c r="Q9" s="80">
        <v>1107562</v>
      </c>
      <c r="R9" s="80">
        <v>1272007</v>
      </c>
      <c r="S9" s="80">
        <v>1396443</v>
      </c>
      <c r="T9" s="80">
        <v>1476545</v>
      </c>
      <c r="U9" s="80">
        <v>1405596</v>
      </c>
      <c r="V9" s="80">
        <v>1240606</v>
      </c>
      <c r="W9" s="80">
        <v>1171873</v>
      </c>
      <c r="X9" s="80">
        <v>1051070</v>
      </c>
      <c r="Y9" s="80">
        <v>1194528</v>
      </c>
      <c r="Z9" s="80">
        <v>1015153.8899999999</v>
      </c>
      <c r="AA9" s="80">
        <v>995796.39</v>
      </c>
      <c r="AB9" s="80">
        <v>1055998.7999999998</v>
      </c>
      <c r="AC9" s="80">
        <v>1098268.3459000001</v>
      </c>
      <c r="AD9" s="80">
        <v>1358369.59</v>
      </c>
      <c r="AE9" s="80">
        <v>1363782.2799999998</v>
      </c>
      <c r="AF9" s="80">
        <v>1446612.9400000004</v>
      </c>
      <c r="AG9" s="80">
        <v>1328193.1499999999</v>
      </c>
      <c r="AH9" s="80">
        <v>1142006.02</v>
      </c>
      <c r="AI9" s="80">
        <v>1099684.1199999999</v>
      </c>
      <c r="AJ9" s="80">
        <v>1044089.3300000001</v>
      </c>
      <c r="AK9" s="81"/>
      <c r="AL9" s="76">
        <f t="shared" si="0"/>
        <v>4.518575471123662E-2</v>
      </c>
      <c r="AM9" s="76">
        <f t="shared" si="1"/>
        <v>4.4789729713675612E-2</v>
      </c>
      <c r="AN9" s="76">
        <f t="shared" si="2"/>
        <v>4.6374365993240921E-2</v>
      </c>
    </row>
    <row r="10" spans="1:40">
      <c r="A10" s="87" t="s">
        <v>57</v>
      </c>
      <c r="B10" s="80">
        <v>1768561.97</v>
      </c>
      <c r="C10" s="80">
        <v>1290088.4000000001</v>
      </c>
      <c r="D10" s="80">
        <v>1546561.8499999999</v>
      </c>
      <c r="E10" s="80">
        <v>1637635.23</v>
      </c>
      <c r="F10" s="80">
        <v>1969110.4400000004</v>
      </c>
      <c r="G10" s="80">
        <v>2059156.4500000002</v>
      </c>
      <c r="H10" s="80">
        <v>2469204.06</v>
      </c>
      <c r="I10" s="80">
        <v>2196152.1500000004</v>
      </c>
      <c r="J10" s="80">
        <v>2128854.88</v>
      </c>
      <c r="K10" s="80">
        <v>1709359.99</v>
      </c>
      <c r="L10" s="80">
        <v>1517947.36</v>
      </c>
      <c r="M10" s="80">
        <v>1631911.9499999997</v>
      </c>
      <c r="N10" s="80">
        <v>1514194</v>
      </c>
      <c r="O10" s="80">
        <v>1361277</v>
      </c>
      <c r="P10" s="80">
        <v>1532644</v>
      </c>
      <c r="Q10" s="80">
        <v>1619448</v>
      </c>
      <c r="R10" s="80">
        <v>1878765</v>
      </c>
      <c r="S10" s="80">
        <v>2070570</v>
      </c>
      <c r="T10" s="80">
        <v>2352264</v>
      </c>
      <c r="U10" s="80">
        <v>2101958</v>
      </c>
      <c r="V10" s="80">
        <v>1738707</v>
      </c>
      <c r="W10" s="80">
        <v>1656456</v>
      </c>
      <c r="X10" s="80">
        <v>1527046</v>
      </c>
      <c r="Y10" s="80">
        <v>1795209</v>
      </c>
      <c r="Z10" s="80">
        <v>1449082.6099999999</v>
      </c>
      <c r="AA10" s="80">
        <v>1464853.5800000003</v>
      </c>
      <c r="AB10" s="80">
        <v>1591398.7799999998</v>
      </c>
      <c r="AC10" s="80">
        <v>1669490.5680000004</v>
      </c>
      <c r="AD10" s="80">
        <v>2047799.2399999998</v>
      </c>
      <c r="AE10" s="80">
        <v>2086520.2699999998</v>
      </c>
      <c r="AF10" s="80">
        <v>2450718.5900000003</v>
      </c>
      <c r="AG10" s="80">
        <v>2214030.0900000008</v>
      </c>
      <c r="AH10" s="80">
        <v>1751066.46</v>
      </c>
      <c r="AI10" s="80">
        <v>1644651.5800000003</v>
      </c>
      <c r="AJ10" s="80">
        <v>1574208.1600000001</v>
      </c>
      <c r="AK10" s="81"/>
      <c r="AL10" s="76">
        <f t="shared" si="0"/>
        <v>6.8196659332334222E-2</v>
      </c>
      <c r="AM10" s="76">
        <f t="shared" si="1"/>
        <v>6.6849080653810622E-2</v>
      </c>
      <c r="AN10" s="76">
        <f t="shared" si="2"/>
        <v>7.1430740602476117E-2</v>
      </c>
    </row>
    <row r="11" spans="1:40">
      <c r="A11" s="87" t="s">
        <v>58</v>
      </c>
      <c r="B11" s="80">
        <v>419905.01000000007</v>
      </c>
      <c r="C11" s="80">
        <v>305865.48</v>
      </c>
      <c r="D11" s="80">
        <v>376293.4</v>
      </c>
      <c r="E11" s="80">
        <v>418235.08999999997</v>
      </c>
      <c r="F11" s="80">
        <v>529744.31000000006</v>
      </c>
      <c r="G11" s="80">
        <v>516922.88</v>
      </c>
      <c r="H11" s="80">
        <v>591902.93999999994</v>
      </c>
      <c r="I11" s="80">
        <v>547517.32999999996</v>
      </c>
      <c r="J11" s="80">
        <v>470052.74</v>
      </c>
      <c r="K11" s="80">
        <v>390595.19</v>
      </c>
      <c r="L11" s="80">
        <v>374797.33</v>
      </c>
      <c r="M11" s="80">
        <v>383033.13</v>
      </c>
      <c r="N11" s="80">
        <v>382816</v>
      </c>
      <c r="O11" s="80">
        <v>329910</v>
      </c>
      <c r="P11" s="80">
        <v>375330</v>
      </c>
      <c r="Q11" s="80">
        <v>388896</v>
      </c>
      <c r="R11" s="80">
        <v>494863</v>
      </c>
      <c r="S11" s="80">
        <v>532030</v>
      </c>
      <c r="T11" s="80">
        <v>591671</v>
      </c>
      <c r="U11" s="80">
        <v>557243</v>
      </c>
      <c r="V11" s="80">
        <v>468868</v>
      </c>
      <c r="W11" s="80">
        <v>541500</v>
      </c>
      <c r="X11" s="80">
        <v>329736</v>
      </c>
      <c r="Y11" s="80">
        <v>363242</v>
      </c>
      <c r="Z11" s="80">
        <v>305253.32</v>
      </c>
      <c r="AA11" s="80">
        <v>310011.06</v>
      </c>
      <c r="AB11" s="80">
        <v>342466.64</v>
      </c>
      <c r="AC11" s="80">
        <v>364492.91469999996</v>
      </c>
      <c r="AD11" s="80">
        <v>471378.93999999994</v>
      </c>
      <c r="AE11" s="80">
        <v>453647.02</v>
      </c>
      <c r="AF11" s="80">
        <v>460290.08999999997</v>
      </c>
      <c r="AG11" s="80">
        <v>440835.27999999997</v>
      </c>
      <c r="AH11" s="80">
        <v>378161.16000000003</v>
      </c>
      <c r="AI11" s="80">
        <v>343878.46</v>
      </c>
      <c r="AJ11" s="80">
        <v>343092.38</v>
      </c>
      <c r="AK11" s="81"/>
      <c r="AL11" s="76">
        <f t="shared" si="0"/>
        <v>1.6563080204139675E-2</v>
      </c>
      <c r="AM11" s="76">
        <f t="shared" si="1"/>
        <v>1.693028119179105E-2</v>
      </c>
      <c r="AN11" s="76">
        <f t="shared" si="2"/>
        <v>1.5091088143494712E-2</v>
      </c>
    </row>
    <row r="12" spans="1:40">
      <c r="A12" s="87" t="s">
        <v>59</v>
      </c>
      <c r="B12" s="80">
        <v>695860.9</v>
      </c>
      <c r="C12" s="80">
        <v>544949.97000000009</v>
      </c>
      <c r="D12" s="80">
        <v>641165.6100000001</v>
      </c>
      <c r="E12" s="80">
        <v>703924.15</v>
      </c>
      <c r="F12" s="80">
        <v>870271.8600000001</v>
      </c>
      <c r="G12" s="80">
        <v>858834.55999999994</v>
      </c>
      <c r="H12" s="80">
        <v>993868.92</v>
      </c>
      <c r="I12" s="80">
        <v>897458.74</v>
      </c>
      <c r="J12" s="80">
        <v>779458.28999999992</v>
      </c>
      <c r="K12" s="80">
        <v>735188.53000000014</v>
      </c>
      <c r="L12" s="80">
        <v>650442.18000000005</v>
      </c>
      <c r="M12" s="80">
        <v>688225.09</v>
      </c>
      <c r="N12" s="80">
        <v>628131</v>
      </c>
      <c r="O12" s="80">
        <v>573556</v>
      </c>
      <c r="P12" s="80">
        <v>649067</v>
      </c>
      <c r="Q12" s="80">
        <v>691961</v>
      </c>
      <c r="R12" s="80">
        <v>848762</v>
      </c>
      <c r="S12" s="80">
        <v>911356</v>
      </c>
      <c r="T12" s="80">
        <v>986382</v>
      </c>
      <c r="U12" s="80">
        <v>925719</v>
      </c>
      <c r="V12" s="80">
        <v>788428</v>
      </c>
      <c r="W12" s="80">
        <v>721325</v>
      </c>
      <c r="X12" s="80">
        <v>647142</v>
      </c>
      <c r="Y12" s="80">
        <v>717488</v>
      </c>
      <c r="Z12" s="80">
        <v>595618.38000000012</v>
      </c>
      <c r="AA12" s="80">
        <v>608699.21</v>
      </c>
      <c r="AB12" s="80">
        <v>654750.70000000007</v>
      </c>
      <c r="AC12" s="80">
        <v>688604.27859999996</v>
      </c>
      <c r="AD12" s="80">
        <v>882352.69</v>
      </c>
      <c r="AE12" s="80">
        <v>871710.58</v>
      </c>
      <c r="AF12" s="80">
        <v>942032.51</v>
      </c>
      <c r="AG12" s="80">
        <v>889519.48</v>
      </c>
      <c r="AH12" s="80">
        <v>744341.94000000006</v>
      </c>
      <c r="AI12" s="80">
        <v>713062.11</v>
      </c>
      <c r="AJ12" s="80">
        <v>664217.91</v>
      </c>
      <c r="AK12" s="81"/>
      <c r="AL12" s="76">
        <f t="shared" si="0"/>
        <v>2.8180187570270732E-2</v>
      </c>
      <c r="AM12" s="76">
        <f t="shared" si="1"/>
        <v>2.8730708724217815E-2</v>
      </c>
      <c r="AN12" s="76">
        <f t="shared" si="2"/>
        <v>2.9565766334386425E-2</v>
      </c>
    </row>
    <row r="13" spans="1:40">
      <c r="A13" s="87" t="s">
        <v>60</v>
      </c>
      <c r="B13" s="80">
        <v>683082.67</v>
      </c>
      <c r="C13" s="80">
        <v>508105.25999999995</v>
      </c>
      <c r="D13" s="80">
        <v>619898.9</v>
      </c>
      <c r="E13" s="80">
        <v>662575.12000000011</v>
      </c>
      <c r="F13" s="80">
        <v>833141.9</v>
      </c>
      <c r="G13" s="80">
        <v>899905.53</v>
      </c>
      <c r="H13" s="80">
        <v>1074568.95</v>
      </c>
      <c r="I13" s="80">
        <v>938993.66</v>
      </c>
      <c r="J13" s="80">
        <v>749083.70000000007</v>
      </c>
      <c r="K13" s="80">
        <v>700191.46</v>
      </c>
      <c r="L13" s="80">
        <v>599384.94999999995</v>
      </c>
      <c r="M13" s="80">
        <v>630693.28</v>
      </c>
      <c r="N13" s="80">
        <v>604118</v>
      </c>
      <c r="O13" s="80">
        <v>539473</v>
      </c>
      <c r="P13" s="80">
        <v>625036</v>
      </c>
      <c r="Q13" s="80">
        <v>679619</v>
      </c>
      <c r="R13" s="80">
        <v>804986</v>
      </c>
      <c r="S13" s="80">
        <v>914276</v>
      </c>
      <c r="T13" s="80">
        <v>1059321</v>
      </c>
      <c r="U13" s="80">
        <v>956037</v>
      </c>
      <c r="V13" s="80">
        <v>720268</v>
      </c>
      <c r="W13" s="80">
        <v>704873</v>
      </c>
      <c r="X13" s="80">
        <v>600262</v>
      </c>
      <c r="Y13" s="80">
        <v>679546</v>
      </c>
      <c r="Z13" s="80">
        <v>545387.05999999994</v>
      </c>
      <c r="AA13" s="80">
        <v>546295.22</v>
      </c>
      <c r="AB13" s="80">
        <v>594490.76</v>
      </c>
      <c r="AC13" s="80">
        <v>655442.62000000011</v>
      </c>
      <c r="AD13" s="80">
        <v>824082.6</v>
      </c>
      <c r="AE13" s="80">
        <v>863812.14</v>
      </c>
      <c r="AF13" s="80">
        <v>1047189.44</v>
      </c>
      <c r="AG13" s="80">
        <v>908433.7</v>
      </c>
      <c r="AH13" s="80">
        <v>689975.35000000009</v>
      </c>
      <c r="AI13" s="80">
        <v>672718.71</v>
      </c>
      <c r="AJ13" s="80">
        <v>597711.03999999992</v>
      </c>
      <c r="AK13" s="81"/>
      <c r="AL13" s="76">
        <f t="shared" si="0"/>
        <v>2.7682432073254534E-2</v>
      </c>
      <c r="AM13" s="76">
        <f t="shared" si="1"/>
        <v>2.8093774698333653E-2</v>
      </c>
      <c r="AN13" s="76">
        <f t="shared" si="2"/>
        <v>2.8457723324305319E-2</v>
      </c>
    </row>
    <row r="14" spans="1:40">
      <c r="A14" s="87" t="s">
        <v>61</v>
      </c>
      <c r="B14" s="80">
        <v>3217925.0600000005</v>
      </c>
      <c r="C14" s="80">
        <v>2490759.98</v>
      </c>
      <c r="D14" s="80">
        <v>3220784.8399999994</v>
      </c>
      <c r="E14" s="80">
        <v>3070815.8200000008</v>
      </c>
      <c r="F14" s="80">
        <v>3549429.8</v>
      </c>
      <c r="G14" s="80">
        <v>3455513.96</v>
      </c>
      <c r="H14" s="80">
        <v>3796170.8000000003</v>
      </c>
      <c r="I14" s="80">
        <v>3600199.8900000006</v>
      </c>
      <c r="J14" s="80">
        <v>3611512.98</v>
      </c>
      <c r="K14" s="80">
        <v>3181579.7800000003</v>
      </c>
      <c r="L14" s="80">
        <v>3017059.2399999998</v>
      </c>
      <c r="M14" s="80">
        <v>3064559.0600000005</v>
      </c>
      <c r="N14" s="80">
        <v>2937757</v>
      </c>
      <c r="O14" s="80">
        <v>2594100</v>
      </c>
      <c r="P14" s="80">
        <v>2889122</v>
      </c>
      <c r="Q14" s="80">
        <v>2976119</v>
      </c>
      <c r="R14" s="80">
        <v>3621713</v>
      </c>
      <c r="S14" s="80">
        <v>3529077</v>
      </c>
      <c r="T14" s="80">
        <v>3552580</v>
      </c>
      <c r="U14" s="80">
        <v>3573569</v>
      </c>
      <c r="V14" s="80">
        <v>3231357</v>
      </c>
      <c r="W14" s="80">
        <v>3109965</v>
      </c>
      <c r="X14" s="80">
        <v>2821499</v>
      </c>
      <c r="Y14" s="80">
        <v>3116867</v>
      </c>
      <c r="Z14" s="80">
        <v>2632062.5499999998</v>
      </c>
      <c r="AA14" s="80">
        <v>2654654.87</v>
      </c>
      <c r="AB14" s="80">
        <v>2810169.1500000004</v>
      </c>
      <c r="AC14" s="80">
        <v>2813265.6338</v>
      </c>
      <c r="AD14" s="80">
        <v>3328168.1499999994</v>
      </c>
      <c r="AE14" s="80">
        <v>3262179.0999999996</v>
      </c>
      <c r="AF14" s="80">
        <v>3313419.38</v>
      </c>
      <c r="AG14" s="80">
        <v>3158482.71</v>
      </c>
      <c r="AH14" s="80">
        <v>2921553.0800000005</v>
      </c>
      <c r="AI14" s="80">
        <v>2831578.41</v>
      </c>
      <c r="AJ14" s="80">
        <v>2752533.6400000006</v>
      </c>
      <c r="AK14" s="81"/>
      <c r="AL14" s="76">
        <f t="shared" si="0"/>
        <v>0.12216961621802902</v>
      </c>
      <c r="AM14" s="76">
        <f t="shared" si="1"/>
        <v>0.1199691261702132</v>
      </c>
      <c r="AN14" s="76">
        <f>SUM(Z14:AK14)/AN$19</f>
        <v>0.11632337055897089</v>
      </c>
    </row>
    <row r="15" spans="1:40">
      <c r="A15" s="87" t="s">
        <v>62</v>
      </c>
      <c r="B15" s="80">
        <v>457441.33999999997</v>
      </c>
      <c r="C15" s="80">
        <v>333235.11</v>
      </c>
      <c r="D15" s="80">
        <v>375072.71</v>
      </c>
      <c r="E15" s="80">
        <v>405210.33</v>
      </c>
      <c r="F15" s="80">
        <v>518313.76599999995</v>
      </c>
      <c r="G15" s="80">
        <v>550178.64</v>
      </c>
      <c r="H15" s="80">
        <v>638157.47</v>
      </c>
      <c r="I15" s="80">
        <v>554575.07999999996</v>
      </c>
      <c r="J15" s="80">
        <v>458825.88</v>
      </c>
      <c r="K15" s="80">
        <v>431317.07</v>
      </c>
      <c r="L15" s="80">
        <v>377435.04000000004</v>
      </c>
      <c r="M15" s="80">
        <v>391970.27</v>
      </c>
      <c r="N15" s="80">
        <v>371640</v>
      </c>
      <c r="O15" s="80">
        <v>316859</v>
      </c>
      <c r="P15" s="80">
        <v>357584</v>
      </c>
      <c r="Q15" s="80">
        <v>360920</v>
      </c>
      <c r="R15" s="80">
        <v>457508</v>
      </c>
      <c r="S15" s="80">
        <v>511483</v>
      </c>
      <c r="T15" s="80">
        <v>550683</v>
      </c>
      <c r="U15" s="80">
        <v>509613</v>
      </c>
      <c r="V15" s="80">
        <v>401991</v>
      </c>
      <c r="W15" s="80">
        <v>394809</v>
      </c>
      <c r="X15" s="80">
        <v>325937</v>
      </c>
      <c r="Y15" s="80">
        <v>365995</v>
      </c>
      <c r="Z15" s="80">
        <v>291801.59999999998</v>
      </c>
      <c r="AA15" s="80">
        <v>293756.62</v>
      </c>
      <c r="AB15" s="80">
        <v>327972.86800000002</v>
      </c>
      <c r="AC15" s="80">
        <v>303715.96840000001</v>
      </c>
      <c r="AD15" s="80">
        <v>404633.07999999996</v>
      </c>
      <c r="AE15" s="80">
        <v>396186.86</v>
      </c>
      <c r="AF15" s="80">
        <v>477185.45999999996</v>
      </c>
      <c r="AG15" s="80">
        <v>420764.92000000004</v>
      </c>
      <c r="AH15" s="80">
        <v>346837.48000000004</v>
      </c>
      <c r="AI15" s="80">
        <v>294919.34000000003</v>
      </c>
      <c r="AJ15" s="80">
        <v>275827.35000000003</v>
      </c>
      <c r="AK15" s="81"/>
      <c r="AL15" s="76">
        <f t="shared" si="0"/>
        <v>1.7082125494850359E-2</v>
      </c>
      <c r="AM15" s="76">
        <f t="shared" si="1"/>
        <v>1.5567657343490679E-2</v>
      </c>
      <c r="AN15" s="76">
        <f t="shared" si="2"/>
        <v>1.3730418677201249E-2</v>
      </c>
    </row>
    <row r="16" spans="1:40">
      <c r="A16" s="87" t="s">
        <v>63</v>
      </c>
      <c r="B16" s="80">
        <v>973151.73</v>
      </c>
      <c r="C16" s="80">
        <v>737776.07000000007</v>
      </c>
      <c r="D16" s="80">
        <v>871720.13</v>
      </c>
      <c r="E16" s="80">
        <v>908234.72999999986</v>
      </c>
      <c r="F16" s="80">
        <v>1133885.24</v>
      </c>
      <c r="G16" s="80">
        <v>1152555.3</v>
      </c>
      <c r="H16" s="80">
        <v>1308560.6700000002</v>
      </c>
      <c r="I16" s="80">
        <v>1190018.6700000002</v>
      </c>
      <c r="J16" s="80">
        <v>1066990.17</v>
      </c>
      <c r="K16" s="80">
        <v>993710.72</v>
      </c>
      <c r="L16" s="80">
        <v>881994.91999999993</v>
      </c>
      <c r="M16" s="80">
        <v>954042.31</v>
      </c>
      <c r="N16" s="80">
        <v>891785</v>
      </c>
      <c r="O16" s="80">
        <v>792093</v>
      </c>
      <c r="P16" s="80">
        <v>899988</v>
      </c>
      <c r="Q16" s="80">
        <v>928341</v>
      </c>
      <c r="R16" s="80">
        <v>1098934</v>
      </c>
      <c r="S16" s="80">
        <v>1188382</v>
      </c>
      <c r="T16" s="80">
        <v>1266759</v>
      </c>
      <c r="U16" s="80">
        <v>1199593</v>
      </c>
      <c r="V16" s="80">
        <v>1046433</v>
      </c>
      <c r="W16" s="80">
        <v>980817</v>
      </c>
      <c r="X16" s="80">
        <v>901632</v>
      </c>
      <c r="Y16" s="80">
        <v>1001789</v>
      </c>
      <c r="Z16" s="80">
        <v>798773.19000000006</v>
      </c>
      <c r="AA16" s="80">
        <v>840065.87</v>
      </c>
      <c r="AB16" s="80">
        <v>903132.01000000013</v>
      </c>
      <c r="AC16" s="80">
        <v>905355.61229999992</v>
      </c>
      <c r="AD16" s="80">
        <v>1136086.47</v>
      </c>
      <c r="AE16" s="80">
        <v>1122088.3</v>
      </c>
      <c r="AF16" s="80">
        <v>1175972.3699999999</v>
      </c>
      <c r="AG16" s="80">
        <v>1079605.72</v>
      </c>
      <c r="AH16" s="80">
        <v>926280.57999999984</v>
      </c>
      <c r="AI16" s="80">
        <v>884719.8600000001</v>
      </c>
      <c r="AJ16" s="80">
        <v>849813.83000000007</v>
      </c>
      <c r="AK16" s="81"/>
      <c r="AL16" s="76">
        <f t="shared" si="0"/>
        <v>3.7863200284795159E-2</v>
      </c>
      <c r="AM16" s="76">
        <f t="shared" si="1"/>
        <v>3.8552446852444897E-2</v>
      </c>
      <c r="AN16" s="76">
        <f t="shared" si="2"/>
        <v>3.8043350990560915E-2</v>
      </c>
    </row>
    <row r="17" spans="1:40">
      <c r="A17" s="87" t="s">
        <v>64</v>
      </c>
      <c r="B17" s="80">
        <v>581218.80000000005</v>
      </c>
      <c r="C17" s="80">
        <v>409952.43</v>
      </c>
      <c r="D17" s="80">
        <v>494302.26999999996</v>
      </c>
      <c r="E17" s="80">
        <v>512675.01999999996</v>
      </c>
      <c r="F17" s="80">
        <v>658584.81000000006</v>
      </c>
      <c r="G17" s="80">
        <v>676231.85999999987</v>
      </c>
      <c r="H17" s="80">
        <v>765656.07000000007</v>
      </c>
      <c r="I17" s="80">
        <v>700539.47000000009</v>
      </c>
      <c r="J17" s="80">
        <v>593822.28</v>
      </c>
      <c r="K17" s="80">
        <v>545804.93000000005</v>
      </c>
      <c r="L17" s="80">
        <v>490107.99000000005</v>
      </c>
      <c r="M17" s="80">
        <v>520763.84</v>
      </c>
      <c r="N17" s="80">
        <v>564164</v>
      </c>
      <c r="O17" s="80">
        <v>481984</v>
      </c>
      <c r="P17" s="80">
        <v>536267</v>
      </c>
      <c r="Q17" s="80">
        <v>556003</v>
      </c>
      <c r="R17" s="80">
        <v>593292</v>
      </c>
      <c r="S17" s="80">
        <v>677097</v>
      </c>
      <c r="T17" s="80">
        <v>721378</v>
      </c>
      <c r="U17" s="80">
        <v>701736</v>
      </c>
      <c r="V17" s="80">
        <v>557322</v>
      </c>
      <c r="W17" s="80">
        <v>529335</v>
      </c>
      <c r="X17" s="80">
        <v>510666</v>
      </c>
      <c r="Y17" s="80">
        <v>553881</v>
      </c>
      <c r="Z17" s="80">
        <v>439423.63</v>
      </c>
      <c r="AA17" s="80">
        <v>475031.52</v>
      </c>
      <c r="AB17" s="80">
        <v>505218.04999999993</v>
      </c>
      <c r="AC17" s="80">
        <v>523051.03969999996</v>
      </c>
      <c r="AD17" s="80">
        <v>672274.65999999992</v>
      </c>
      <c r="AE17" s="80">
        <v>675911.46</v>
      </c>
      <c r="AF17" s="80">
        <v>718622.10999999987</v>
      </c>
      <c r="AG17" s="80">
        <v>669470.06999999995</v>
      </c>
      <c r="AH17" s="80">
        <v>568775</v>
      </c>
      <c r="AI17" s="80">
        <v>534433.17999999993</v>
      </c>
      <c r="AJ17" s="80">
        <v>488917.73000000004</v>
      </c>
      <c r="AK17" s="81"/>
      <c r="AL17" s="76">
        <f t="shared" si="0"/>
        <v>2.1617031762662206E-2</v>
      </c>
      <c r="AM17" s="76">
        <f t="shared" si="1"/>
        <v>2.207318001559452E-2</v>
      </c>
      <c r="AN17" s="76">
        <f t="shared" si="2"/>
        <v>2.2460659552307246E-2</v>
      </c>
    </row>
    <row r="18" spans="1:40">
      <c r="AL18" s="77">
        <f>SUM(AL3:AL17)</f>
        <v>1</v>
      </c>
      <c r="AM18" s="77">
        <f>SUM(AM3:AM17)</f>
        <v>0.99999999999999989</v>
      </c>
      <c r="AN18" s="77">
        <f>SUM(AN3:AN17)</f>
        <v>1</v>
      </c>
    </row>
    <row r="19" spans="1:40">
      <c r="N19" s="100" t="s">
        <v>66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0" t="s">
        <v>65</v>
      </c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/>
      <c r="AL19" s="78">
        <f>SUM(B3:M17)</f>
        <v>321490010.57599998</v>
      </c>
      <c r="AM19" s="78">
        <f>SUM(N3:Y17)</f>
        <v>316362436</v>
      </c>
      <c r="AN19" s="78">
        <f>SUM(Z3:AK17)</f>
        <v>279204999.97320002</v>
      </c>
    </row>
    <row r="20" spans="1:40">
      <c r="A20" s="79" t="s">
        <v>67</v>
      </c>
      <c r="N20" s="72">
        <v>1</v>
      </c>
      <c r="O20" s="72">
        <v>2</v>
      </c>
      <c r="P20" s="72">
        <v>3</v>
      </c>
      <c r="Q20" s="72">
        <v>4</v>
      </c>
      <c r="R20" s="72">
        <v>5</v>
      </c>
      <c r="S20" s="72">
        <v>6</v>
      </c>
      <c r="T20" s="72">
        <v>7</v>
      </c>
      <c r="U20" s="72">
        <v>8</v>
      </c>
      <c r="V20" s="72">
        <v>9</v>
      </c>
      <c r="W20" s="72">
        <v>10</v>
      </c>
      <c r="X20" s="72">
        <v>11</v>
      </c>
      <c r="Y20" s="72">
        <v>12</v>
      </c>
      <c r="Z20" s="72">
        <v>1</v>
      </c>
      <c r="AA20" s="72">
        <v>2</v>
      </c>
      <c r="AB20" s="72">
        <v>3</v>
      </c>
      <c r="AC20" s="72">
        <v>4</v>
      </c>
      <c r="AD20" s="72">
        <v>5</v>
      </c>
      <c r="AE20" s="72">
        <v>6</v>
      </c>
      <c r="AF20" s="72">
        <v>7</v>
      </c>
      <c r="AG20" s="72">
        <v>8</v>
      </c>
      <c r="AH20" s="72">
        <v>9</v>
      </c>
      <c r="AI20" s="72">
        <v>10</v>
      </c>
      <c r="AJ20" s="72">
        <v>11</v>
      </c>
      <c r="AK20" s="72">
        <v>12</v>
      </c>
    </row>
    <row r="21" spans="1:40">
      <c r="A21" s="79" t="s">
        <v>50</v>
      </c>
      <c r="N21" s="80">
        <f t="shared" ref="N21:Y35" si="3">(N3-B3)</f>
        <v>-1104912.7299999986</v>
      </c>
      <c r="O21" s="80">
        <f t="shared" si="3"/>
        <v>413197.57000000216</v>
      </c>
      <c r="P21" s="80">
        <f t="shared" si="3"/>
        <v>102308.01999999769</v>
      </c>
      <c r="Q21" s="80">
        <f t="shared" si="3"/>
        <v>-124997.84000000358</v>
      </c>
      <c r="R21" s="80">
        <f t="shared" si="3"/>
        <v>-390075.0800000038</v>
      </c>
      <c r="S21" s="80">
        <f t="shared" si="3"/>
        <v>227415.77000000142</v>
      </c>
      <c r="T21" s="80">
        <f t="shared" si="3"/>
        <v>-390246.09999999776</v>
      </c>
      <c r="U21" s="80">
        <f t="shared" si="3"/>
        <v>-25929.120000002906</v>
      </c>
      <c r="V21" s="80">
        <f t="shared" si="3"/>
        <v>-265461.88999999873</v>
      </c>
      <c r="W21" s="80">
        <f t="shared" si="3"/>
        <v>-226822.00999999791</v>
      </c>
      <c r="X21" s="80">
        <f t="shared" si="3"/>
        <v>-64177.529999999329</v>
      </c>
      <c r="Y21" s="80">
        <f>(Y3-M3)</f>
        <v>446340.34000000358</v>
      </c>
      <c r="Z21" s="80">
        <f t="shared" ref="Z21:Z35" si="4">Z3-N3</f>
        <v>-644727.87000000291</v>
      </c>
      <c r="AA21" s="80">
        <f t="shared" ref="AA21:AA35" si="5">AA3-O3</f>
        <v>256664.2598999925</v>
      </c>
      <c r="AB21" s="80">
        <f t="shared" ref="AB21:AB35" si="6">AB3-P3</f>
        <v>-88426.790000000969</v>
      </c>
      <c r="AC21" s="80">
        <f t="shared" ref="AC21:AC35" si="7">AC3-Q3</f>
        <v>-535695.13849999942</v>
      </c>
      <c r="AD21" s="80">
        <f t="shared" ref="AD21:AD35" si="8">AD3-R3</f>
        <v>84482.420100005344</v>
      </c>
      <c r="AE21" s="80">
        <f t="shared" ref="AE21:AE35" si="9">AE3-S3</f>
        <v>-512657.86000000313</v>
      </c>
      <c r="AF21" s="80">
        <f t="shared" ref="AF21:AF35" si="10">AF3-T3</f>
        <v>-417504.92999999598</v>
      </c>
      <c r="AG21" s="80">
        <f t="shared" ref="AG21:AG35" si="11">AG3-U3</f>
        <v>-665187.93000000156</v>
      </c>
      <c r="AH21" s="80">
        <f t="shared" ref="AH21:AH35" si="12">AH3-V3</f>
        <v>-963159.34999999963</v>
      </c>
      <c r="AI21" s="80">
        <f t="shared" ref="AI21:AI35" si="13">AI3-W3</f>
        <v>-715243.00999999605</v>
      </c>
      <c r="AJ21" s="80">
        <f t="shared" ref="AJ21:AJ35" si="14">AJ3-X3</f>
        <v>-69602.400000004098</v>
      </c>
      <c r="AK21" s="80"/>
    </row>
    <row r="22" spans="1:40">
      <c r="A22" s="79" t="s">
        <v>51</v>
      </c>
      <c r="N22" s="80">
        <f t="shared" si="3"/>
        <v>-23891.73000000001</v>
      </c>
      <c r="O22" s="80">
        <f t="shared" si="3"/>
        <v>6543.8199999999924</v>
      </c>
      <c r="P22" s="80">
        <f t="shared" si="3"/>
        <v>-3445.75</v>
      </c>
      <c r="Q22" s="80">
        <f t="shared" si="3"/>
        <v>-2070.1199999999953</v>
      </c>
      <c r="R22" s="80">
        <f t="shared" si="3"/>
        <v>-13583.099999999977</v>
      </c>
      <c r="S22" s="80">
        <f t="shared" si="3"/>
        <v>2768.6699999999837</v>
      </c>
      <c r="T22" s="80">
        <f t="shared" si="3"/>
        <v>-16202.609999999986</v>
      </c>
      <c r="U22" s="80">
        <f t="shared" si="3"/>
        <v>-3797.2900000000081</v>
      </c>
      <c r="V22" s="80">
        <f t="shared" si="3"/>
        <v>-8349.6700000000128</v>
      </c>
      <c r="W22" s="80">
        <f t="shared" si="3"/>
        <v>-5227.1399999999849</v>
      </c>
      <c r="X22" s="80">
        <f t="shared" si="3"/>
        <v>-3255.75</v>
      </c>
      <c r="Y22" s="80">
        <f t="shared" si="3"/>
        <v>8736.1900000000023</v>
      </c>
      <c r="Z22" s="80">
        <f t="shared" si="4"/>
        <v>-11339.210000000006</v>
      </c>
      <c r="AA22" s="80">
        <f t="shared" si="5"/>
        <v>4249.5100000000093</v>
      </c>
      <c r="AB22" s="80">
        <f t="shared" si="6"/>
        <v>-3236.2399999999907</v>
      </c>
      <c r="AC22" s="80">
        <f t="shared" si="7"/>
        <v>-5352.7200000000012</v>
      </c>
      <c r="AD22" s="80">
        <f t="shared" si="8"/>
        <v>77794.200000000012</v>
      </c>
      <c r="AE22" s="80">
        <f t="shared" si="9"/>
        <v>-47520.270000000019</v>
      </c>
      <c r="AF22" s="80">
        <f t="shared" si="10"/>
        <v>8742.429999999993</v>
      </c>
      <c r="AG22" s="80">
        <f t="shared" si="11"/>
        <v>-2640.6900000000023</v>
      </c>
      <c r="AH22" s="80">
        <f t="shared" si="12"/>
        <v>-5098.6800000000221</v>
      </c>
      <c r="AI22" s="80">
        <f t="shared" si="13"/>
        <v>944.28999999997905</v>
      </c>
      <c r="AJ22" s="80">
        <f t="shared" si="14"/>
        <v>11752.339999999997</v>
      </c>
      <c r="AK22" s="80"/>
    </row>
    <row r="23" spans="1:40">
      <c r="A23" s="79" t="s">
        <v>52</v>
      </c>
      <c r="N23" s="80">
        <f t="shared" si="3"/>
        <v>-135561.85000000009</v>
      </c>
      <c r="O23" s="80">
        <f t="shared" si="3"/>
        <v>3766.8899999998976</v>
      </c>
      <c r="P23" s="80">
        <f t="shared" si="3"/>
        <v>23331.020000000019</v>
      </c>
      <c r="Q23" s="80">
        <f t="shared" si="3"/>
        <v>-53867.689999999944</v>
      </c>
      <c r="R23" s="80">
        <f t="shared" si="3"/>
        <v>-63088.019999999786</v>
      </c>
      <c r="S23" s="80">
        <f t="shared" si="3"/>
        <v>2631.0200000000186</v>
      </c>
      <c r="T23" s="80">
        <f t="shared" si="3"/>
        <v>-64595.520000000019</v>
      </c>
      <c r="U23" s="80">
        <f t="shared" si="3"/>
        <v>26573.729999999981</v>
      </c>
      <c r="V23" s="80">
        <f t="shared" si="3"/>
        <v>-13873.969999999972</v>
      </c>
      <c r="W23" s="80">
        <f t="shared" si="3"/>
        <v>38986.490000000224</v>
      </c>
      <c r="X23" s="80">
        <f t="shared" si="3"/>
        <v>-37870.680000000168</v>
      </c>
      <c r="Y23" s="80">
        <f t="shared" si="3"/>
        <v>-5598.3500000000931</v>
      </c>
      <c r="Z23" s="80">
        <f t="shared" si="4"/>
        <v>-110025.68000000017</v>
      </c>
      <c r="AA23" s="80">
        <f t="shared" si="5"/>
        <v>27673.150000000023</v>
      </c>
      <c r="AB23" s="80">
        <f t="shared" si="6"/>
        <v>-86948.85999999987</v>
      </c>
      <c r="AC23" s="80">
        <f t="shared" si="7"/>
        <v>-60536.806700000074</v>
      </c>
      <c r="AD23" s="80">
        <f t="shared" si="8"/>
        <v>-72921.130000000121</v>
      </c>
      <c r="AE23" s="80">
        <f t="shared" si="9"/>
        <v>-180045.07999999984</v>
      </c>
      <c r="AF23" s="80">
        <f t="shared" si="10"/>
        <v>-141486.47999999975</v>
      </c>
      <c r="AG23" s="80">
        <f t="shared" si="11"/>
        <v>-189437.6100000001</v>
      </c>
      <c r="AH23" s="80">
        <f t="shared" si="12"/>
        <v>-162752.83000000007</v>
      </c>
      <c r="AI23" s="80">
        <f t="shared" si="13"/>
        <v>-123972.1399999999</v>
      </c>
      <c r="AJ23" s="80">
        <f t="shared" si="14"/>
        <v>-21328.790000000037</v>
      </c>
      <c r="AK23" s="80"/>
    </row>
    <row r="24" spans="1:40">
      <c r="A24" s="79" t="s">
        <v>53</v>
      </c>
      <c r="N24" s="80">
        <f t="shared" si="3"/>
        <v>-37398.569999999949</v>
      </c>
      <c r="O24" s="80">
        <f t="shared" si="3"/>
        <v>4794.4099999999162</v>
      </c>
      <c r="P24" s="80">
        <f t="shared" si="3"/>
        <v>-13482.560000000056</v>
      </c>
      <c r="Q24" s="80">
        <f t="shared" si="3"/>
        <v>14852.54999999993</v>
      </c>
      <c r="R24" s="80">
        <f t="shared" si="3"/>
        <v>67055.780000000028</v>
      </c>
      <c r="S24" s="80">
        <f t="shared" si="3"/>
        <v>7487.0699999999488</v>
      </c>
      <c r="T24" s="80">
        <f t="shared" si="3"/>
        <v>-36306.830000000075</v>
      </c>
      <c r="U24" s="80">
        <f t="shared" si="3"/>
        <v>-8781.7800000000279</v>
      </c>
      <c r="V24" s="80">
        <f t="shared" si="3"/>
        <v>-9258.1699999999255</v>
      </c>
      <c r="W24" s="80">
        <f t="shared" si="3"/>
        <v>4626.5700000000652</v>
      </c>
      <c r="X24" s="80">
        <f t="shared" si="3"/>
        <v>16065.399999999907</v>
      </c>
      <c r="Y24" s="80">
        <f t="shared" si="3"/>
        <v>34855.320000000065</v>
      </c>
      <c r="Z24" s="80">
        <f t="shared" si="4"/>
        <v>-77120.609999999986</v>
      </c>
      <c r="AA24" s="80">
        <f t="shared" si="5"/>
        <v>394.78000000002794</v>
      </c>
      <c r="AB24" s="80">
        <f t="shared" si="6"/>
        <v>1091.9699999999721</v>
      </c>
      <c r="AC24" s="80">
        <f t="shared" si="7"/>
        <v>-14559.547699999879</v>
      </c>
      <c r="AD24" s="80">
        <f t="shared" si="8"/>
        <v>6656.4699999999721</v>
      </c>
      <c r="AE24" s="80">
        <f t="shared" si="9"/>
        <v>-32989.970000000088</v>
      </c>
      <c r="AF24" s="80">
        <f t="shared" si="10"/>
        <v>-55513.760000000009</v>
      </c>
      <c r="AG24" s="80">
        <f t="shared" si="11"/>
        <v>-59989.469999999972</v>
      </c>
      <c r="AH24" s="80">
        <f t="shared" si="12"/>
        <v>-60048.959999999963</v>
      </c>
      <c r="AI24" s="80">
        <f t="shared" si="13"/>
        <v>-30273.600000000093</v>
      </c>
      <c r="AJ24" s="80">
        <f t="shared" si="14"/>
        <v>19205.370000000112</v>
      </c>
      <c r="AK24" s="80"/>
    </row>
    <row r="25" spans="1:40">
      <c r="A25" s="79" t="s">
        <v>54</v>
      </c>
      <c r="N25" s="80">
        <f t="shared" si="3"/>
        <v>-62330.29999999993</v>
      </c>
      <c r="O25" s="80">
        <f t="shared" si="3"/>
        <v>50855.700000000012</v>
      </c>
      <c r="P25" s="80">
        <f t="shared" si="3"/>
        <v>23551.060000000056</v>
      </c>
      <c r="Q25" s="80">
        <f t="shared" si="3"/>
        <v>2563.0599999999395</v>
      </c>
      <c r="R25" s="80">
        <f t="shared" si="3"/>
        <v>-52370.280000000028</v>
      </c>
      <c r="S25" s="80">
        <f t="shared" si="3"/>
        <v>19442.29999999993</v>
      </c>
      <c r="T25" s="80">
        <f t="shared" si="3"/>
        <v>-12720.669999999809</v>
      </c>
      <c r="U25" s="80">
        <f t="shared" si="3"/>
        <v>26765.710000000079</v>
      </c>
      <c r="V25" s="80">
        <f t="shared" si="3"/>
        <v>-17605.29999999993</v>
      </c>
      <c r="W25" s="80">
        <f t="shared" si="3"/>
        <v>-14974.04999999993</v>
      </c>
      <c r="X25" s="80">
        <f t="shared" si="3"/>
        <v>35960.069999999949</v>
      </c>
      <c r="Y25" s="80">
        <f t="shared" si="3"/>
        <v>27247.180000000051</v>
      </c>
      <c r="Z25" s="80">
        <f t="shared" si="4"/>
        <v>-50947.159999999974</v>
      </c>
      <c r="AA25" s="80">
        <f t="shared" si="5"/>
        <v>1189.6300000000047</v>
      </c>
      <c r="AB25" s="80">
        <f t="shared" si="6"/>
        <v>-11700.470000000088</v>
      </c>
      <c r="AC25" s="80">
        <f t="shared" si="7"/>
        <v>-15250.457599999965</v>
      </c>
      <c r="AD25" s="80">
        <f t="shared" si="8"/>
        <v>52243.259999999893</v>
      </c>
      <c r="AE25" s="80">
        <f t="shared" si="9"/>
        <v>11129.720000000205</v>
      </c>
      <c r="AF25" s="80">
        <f t="shared" si="10"/>
        <v>-13474.389999999898</v>
      </c>
      <c r="AG25" s="80">
        <f t="shared" si="11"/>
        <v>-17447.679999999935</v>
      </c>
      <c r="AH25" s="80">
        <f t="shared" si="12"/>
        <v>-20741.459999999963</v>
      </c>
      <c r="AI25" s="80">
        <f t="shared" si="13"/>
        <v>3620.9799999999814</v>
      </c>
      <c r="AJ25" s="80">
        <f t="shared" si="14"/>
        <v>6636.859999999986</v>
      </c>
      <c r="AK25" s="80"/>
    </row>
    <row r="26" spans="1:40">
      <c r="A26" s="79" t="s">
        <v>55</v>
      </c>
      <c r="N26" s="80">
        <f t="shared" si="3"/>
        <v>-27272.52999999997</v>
      </c>
      <c r="O26" s="80">
        <f t="shared" si="3"/>
        <v>39184.400000000023</v>
      </c>
      <c r="P26" s="80">
        <f t="shared" si="3"/>
        <v>1962.3399999999674</v>
      </c>
      <c r="Q26" s="80">
        <f t="shared" si="3"/>
        <v>19771.710000000021</v>
      </c>
      <c r="R26" s="80">
        <f t="shared" si="3"/>
        <v>-13819.630000000005</v>
      </c>
      <c r="S26" s="80">
        <f t="shared" si="3"/>
        <v>-18353.5</v>
      </c>
      <c r="T26" s="80">
        <f t="shared" si="3"/>
        <v>-62211.40000000014</v>
      </c>
      <c r="U26" s="80">
        <f t="shared" si="3"/>
        <v>-57333.260000000009</v>
      </c>
      <c r="V26" s="80">
        <f t="shared" si="3"/>
        <v>-70223.38</v>
      </c>
      <c r="W26" s="80">
        <f t="shared" si="3"/>
        <v>-70931.449999999953</v>
      </c>
      <c r="X26" s="80">
        <f t="shared" si="3"/>
        <v>-136744.38000000012</v>
      </c>
      <c r="Y26" s="80">
        <f t="shared" si="3"/>
        <v>-142379.31000000006</v>
      </c>
      <c r="Z26" s="80">
        <f t="shared" si="4"/>
        <v>-107066.05000000005</v>
      </c>
      <c r="AA26" s="80">
        <f t="shared" si="5"/>
        <v>-64622.630000000005</v>
      </c>
      <c r="AB26" s="80">
        <f t="shared" si="6"/>
        <v>-75451.350000000035</v>
      </c>
      <c r="AC26" s="80">
        <f t="shared" si="7"/>
        <v>-104121.80569999991</v>
      </c>
      <c r="AD26" s="80">
        <f t="shared" si="8"/>
        <v>-96944.010000000009</v>
      </c>
      <c r="AE26" s="80">
        <f t="shared" si="9"/>
        <v>-205027.95999999996</v>
      </c>
      <c r="AF26" s="80">
        <f t="shared" si="10"/>
        <v>-214430.8600000001</v>
      </c>
      <c r="AG26" s="80">
        <f t="shared" si="11"/>
        <v>-177618.84000000008</v>
      </c>
      <c r="AH26" s="80">
        <f t="shared" si="12"/>
        <v>-162185.33999999997</v>
      </c>
      <c r="AI26" s="80">
        <f t="shared" si="13"/>
        <v>-129376.53000000003</v>
      </c>
      <c r="AJ26" s="80">
        <f t="shared" si="14"/>
        <v>-3494.2200000000303</v>
      </c>
      <c r="AK26" s="80"/>
    </row>
    <row r="27" spans="1:40">
      <c r="A27" s="79" t="s">
        <v>56</v>
      </c>
      <c r="N27" s="80">
        <f t="shared" si="3"/>
        <v>-272259.94999999995</v>
      </c>
      <c r="O27" s="80">
        <f t="shared" si="3"/>
        <v>-51812.270000000019</v>
      </c>
      <c r="P27" s="80">
        <f t="shared" si="3"/>
        <v>-21646.550000000047</v>
      </c>
      <c r="Q27" s="80">
        <f t="shared" si="3"/>
        <v>-32532.060000000056</v>
      </c>
      <c r="R27" s="80">
        <f t="shared" si="3"/>
        <v>-97727.649999999907</v>
      </c>
      <c r="S27" s="80">
        <f t="shared" si="3"/>
        <v>22265.120000000112</v>
      </c>
      <c r="T27" s="80">
        <f t="shared" si="3"/>
        <v>-44341.280000000028</v>
      </c>
      <c r="U27" s="80">
        <f t="shared" si="3"/>
        <v>13379.10999999987</v>
      </c>
      <c r="V27" s="80">
        <f t="shared" si="3"/>
        <v>16438.520000000019</v>
      </c>
      <c r="W27" s="80">
        <f t="shared" si="3"/>
        <v>9293.9899999999907</v>
      </c>
      <c r="X27" s="80">
        <f t="shared" si="3"/>
        <v>-1296.2800000002608</v>
      </c>
      <c r="Y27" s="80">
        <f t="shared" si="3"/>
        <v>103258.54000000004</v>
      </c>
      <c r="Z27" s="80">
        <f t="shared" si="4"/>
        <v>80400.889999999898</v>
      </c>
      <c r="AA27" s="80">
        <f t="shared" si="5"/>
        <v>126442.39000000001</v>
      </c>
      <c r="AB27" s="80">
        <f t="shared" si="6"/>
        <v>6547.7999999998137</v>
      </c>
      <c r="AC27" s="80">
        <f t="shared" si="7"/>
        <v>-9293.654099999927</v>
      </c>
      <c r="AD27" s="80">
        <f t="shared" si="8"/>
        <v>86362.590000000084</v>
      </c>
      <c r="AE27" s="80">
        <f t="shared" si="9"/>
        <v>-32660.720000000205</v>
      </c>
      <c r="AF27" s="80">
        <f t="shared" si="10"/>
        <v>-29932.05999999959</v>
      </c>
      <c r="AG27" s="80">
        <f t="shared" si="11"/>
        <v>-77402.850000000093</v>
      </c>
      <c r="AH27" s="80">
        <f t="shared" si="12"/>
        <v>-98599.979999999981</v>
      </c>
      <c r="AI27" s="80">
        <f t="shared" si="13"/>
        <v>-72188.880000000121</v>
      </c>
      <c r="AJ27" s="80">
        <f t="shared" si="14"/>
        <v>-6980.6699999999255</v>
      </c>
      <c r="AK27" s="80"/>
    </row>
    <row r="28" spans="1:40">
      <c r="A28" s="79" t="s">
        <v>57</v>
      </c>
      <c r="N28" s="80">
        <f t="shared" si="3"/>
        <v>-254367.96999999997</v>
      </c>
      <c r="O28" s="80">
        <f t="shared" si="3"/>
        <v>71188.59999999986</v>
      </c>
      <c r="P28" s="80">
        <f t="shared" si="3"/>
        <v>-13917.84999999986</v>
      </c>
      <c r="Q28" s="80">
        <f t="shared" si="3"/>
        <v>-18187.229999999981</v>
      </c>
      <c r="R28" s="80">
        <f t="shared" si="3"/>
        <v>-90345.44000000041</v>
      </c>
      <c r="S28" s="80">
        <f t="shared" si="3"/>
        <v>11413.549999999814</v>
      </c>
      <c r="T28" s="80">
        <f t="shared" si="3"/>
        <v>-116940.06000000006</v>
      </c>
      <c r="U28" s="80">
        <f t="shared" si="3"/>
        <v>-94194.150000000373</v>
      </c>
      <c r="V28" s="80">
        <f t="shared" si="3"/>
        <v>-390147.87999999989</v>
      </c>
      <c r="W28" s="80">
        <f t="shared" si="3"/>
        <v>-52903.989999999991</v>
      </c>
      <c r="X28" s="80">
        <f t="shared" si="3"/>
        <v>9098.6399999998976</v>
      </c>
      <c r="Y28" s="80">
        <f t="shared" si="3"/>
        <v>163297.05000000028</v>
      </c>
      <c r="Z28" s="80">
        <f t="shared" si="4"/>
        <v>-65111.39000000013</v>
      </c>
      <c r="AA28" s="80">
        <f t="shared" si="5"/>
        <v>103576.58000000031</v>
      </c>
      <c r="AB28" s="80">
        <f t="shared" si="6"/>
        <v>58754.779999999795</v>
      </c>
      <c r="AC28" s="80">
        <f t="shared" si="7"/>
        <v>50042.568000000436</v>
      </c>
      <c r="AD28" s="80">
        <f t="shared" si="8"/>
        <v>169034.23999999976</v>
      </c>
      <c r="AE28" s="80">
        <f t="shared" si="9"/>
        <v>15950.269999999786</v>
      </c>
      <c r="AF28" s="80">
        <f t="shared" si="10"/>
        <v>98454.590000000317</v>
      </c>
      <c r="AG28" s="80">
        <f t="shared" si="11"/>
        <v>112072.09000000078</v>
      </c>
      <c r="AH28" s="80">
        <f t="shared" si="12"/>
        <v>12359.459999999963</v>
      </c>
      <c r="AI28" s="80">
        <f t="shared" si="13"/>
        <v>-11804.419999999693</v>
      </c>
      <c r="AJ28" s="80">
        <f t="shared" si="14"/>
        <v>47162.160000000149</v>
      </c>
      <c r="AK28" s="80"/>
    </row>
    <row r="29" spans="1:40">
      <c r="A29" s="79" t="s">
        <v>58</v>
      </c>
      <c r="N29" s="80">
        <f t="shared" si="3"/>
        <v>-37089.010000000068</v>
      </c>
      <c r="O29" s="80">
        <f t="shared" si="3"/>
        <v>24044.520000000019</v>
      </c>
      <c r="P29" s="80">
        <f t="shared" si="3"/>
        <v>-963.40000000002328</v>
      </c>
      <c r="Q29" s="80">
        <f t="shared" si="3"/>
        <v>-29339.089999999967</v>
      </c>
      <c r="R29" s="80">
        <f t="shared" si="3"/>
        <v>-34881.310000000056</v>
      </c>
      <c r="S29" s="80">
        <f t="shared" si="3"/>
        <v>15107.119999999995</v>
      </c>
      <c r="T29" s="80">
        <f t="shared" si="3"/>
        <v>-231.93999999994412</v>
      </c>
      <c r="U29" s="80">
        <f t="shared" si="3"/>
        <v>9725.6700000000419</v>
      </c>
      <c r="V29" s="80">
        <f t="shared" si="3"/>
        <v>-1184.7399999999907</v>
      </c>
      <c r="W29" s="80">
        <f t="shared" si="3"/>
        <v>150904.81</v>
      </c>
      <c r="X29" s="80">
        <f t="shared" si="3"/>
        <v>-45061.330000000016</v>
      </c>
      <c r="Y29" s="80">
        <f t="shared" si="3"/>
        <v>-19791.130000000005</v>
      </c>
      <c r="Z29" s="80">
        <f t="shared" si="4"/>
        <v>-77562.679999999993</v>
      </c>
      <c r="AA29" s="80">
        <f t="shared" si="5"/>
        <v>-19898.940000000002</v>
      </c>
      <c r="AB29" s="80">
        <f t="shared" si="6"/>
        <v>-32863.359999999986</v>
      </c>
      <c r="AC29" s="80">
        <f t="shared" si="7"/>
        <v>-24403.085300000035</v>
      </c>
      <c r="AD29" s="80">
        <f t="shared" si="8"/>
        <v>-23484.060000000056</v>
      </c>
      <c r="AE29" s="80">
        <f t="shared" si="9"/>
        <v>-78382.979999999981</v>
      </c>
      <c r="AF29" s="80">
        <f t="shared" si="10"/>
        <v>-131380.91000000003</v>
      </c>
      <c r="AG29" s="80">
        <f t="shared" si="11"/>
        <v>-116407.72000000003</v>
      </c>
      <c r="AH29" s="80">
        <f t="shared" si="12"/>
        <v>-90706.839999999967</v>
      </c>
      <c r="AI29" s="80">
        <f t="shared" si="13"/>
        <v>-197621.53999999998</v>
      </c>
      <c r="AJ29" s="80">
        <f t="shared" si="14"/>
        <v>13356.380000000005</v>
      </c>
      <c r="AK29" s="80"/>
    </row>
    <row r="30" spans="1:40">
      <c r="A30" s="79" t="s">
        <v>59</v>
      </c>
      <c r="N30" s="80">
        <f t="shared" si="3"/>
        <v>-67729.900000000023</v>
      </c>
      <c r="O30" s="80">
        <f t="shared" si="3"/>
        <v>28606.029999999912</v>
      </c>
      <c r="P30" s="80">
        <f t="shared" si="3"/>
        <v>7901.3899999998976</v>
      </c>
      <c r="Q30" s="80">
        <f t="shared" si="3"/>
        <v>-11963.150000000023</v>
      </c>
      <c r="R30" s="80">
        <f t="shared" si="3"/>
        <v>-21509.860000000102</v>
      </c>
      <c r="S30" s="80">
        <f t="shared" si="3"/>
        <v>52521.440000000061</v>
      </c>
      <c r="T30" s="80">
        <f t="shared" si="3"/>
        <v>-7486.9200000000419</v>
      </c>
      <c r="U30" s="80">
        <f t="shared" si="3"/>
        <v>28260.260000000009</v>
      </c>
      <c r="V30" s="80">
        <f t="shared" si="3"/>
        <v>8969.7100000000792</v>
      </c>
      <c r="W30" s="80">
        <f t="shared" si="3"/>
        <v>-13863.530000000144</v>
      </c>
      <c r="X30" s="80">
        <f t="shared" si="3"/>
        <v>-3300.1800000000512</v>
      </c>
      <c r="Y30" s="80">
        <f t="shared" si="3"/>
        <v>29262.910000000033</v>
      </c>
      <c r="Z30" s="80">
        <f t="shared" si="4"/>
        <v>-32512.619999999879</v>
      </c>
      <c r="AA30" s="80">
        <f t="shared" si="5"/>
        <v>35143.209999999963</v>
      </c>
      <c r="AB30" s="80">
        <f t="shared" si="6"/>
        <v>5683.7000000000698</v>
      </c>
      <c r="AC30" s="80">
        <f t="shared" si="7"/>
        <v>-3356.7214000000386</v>
      </c>
      <c r="AD30" s="80">
        <f t="shared" si="8"/>
        <v>33590.689999999944</v>
      </c>
      <c r="AE30" s="80">
        <f t="shared" si="9"/>
        <v>-39645.420000000042</v>
      </c>
      <c r="AF30" s="80">
        <f t="shared" si="10"/>
        <v>-44349.489999999991</v>
      </c>
      <c r="AG30" s="80">
        <f t="shared" si="11"/>
        <v>-36199.520000000019</v>
      </c>
      <c r="AH30" s="80">
        <f t="shared" si="12"/>
        <v>-44086.059999999939</v>
      </c>
      <c r="AI30" s="80">
        <f t="shared" si="13"/>
        <v>-8262.890000000014</v>
      </c>
      <c r="AJ30" s="80">
        <f t="shared" si="14"/>
        <v>17075.910000000033</v>
      </c>
      <c r="AK30" s="80"/>
    </row>
    <row r="31" spans="1:40">
      <c r="A31" s="79" t="s">
        <v>60</v>
      </c>
      <c r="N31" s="80">
        <f t="shared" si="3"/>
        <v>-78964.670000000042</v>
      </c>
      <c r="O31" s="80">
        <f t="shared" si="3"/>
        <v>31367.740000000049</v>
      </c>
      <c r="P31" s="80">
        <f t="shared" si="3"/>
        <v>5137.0999999999767</v>
      </c>
      <c r="Q31" s="80">
        <f t="shared" si="3"/>
        <v>17043.879999999888</v>
      </c>
      <c r="R31" s="80">
        <f t="shared" si="3"/>
        <v>-28155.900000000023</v>
      </c>
      <c r="S31" s="80">
        <f t="shared" si="3"/>
        <v>14370.469999999972</v>
      </c>
      <c r="T31" s="80">
        <f t="shared" si="3"/>
        <v>-15247.949999999953</v>
      </c>
      <c r="U31" s="80">
        <f t="shared" si="3"/>
        <v>17043.339999999967</v>
      </c>
      <c r="V31" s="80">
        <f t="shared" si="3"/>
        <v>-28815.70000000007</v>
      </c>
      <c r="W31" s="80">
        <f t="shared" si="3"/>
        <v>4681.5400000000373</v>
      </c>
      <c r="X31" s="80">
        <f t="shared" si="3"/>
        <v>877.05000000004657</v>
      </c>
      <c r="Y31" s="80">
        <f t="shared" si="3"/>
        <v>48852.719999999972</v>
      </c>
      <c r="Z31" s="80">
        <f t="shared" si="4"/>
        <v>-58730.940000000061</v>
      </c>
      <c r="AA31" s="80">
        <f t="shared" si="5"/>
        <v>6822.2199999999721</v>
      </c>
      <c r="AB31" s="80">
        <f t="shared" si="6"/>
        <v>-30545.239999999991</v>
      </c>
      <c r="AC31" s="80">
        <f t="shared" si="7"/>
        <v>-24176.379999999888</v>
      </c>
      <c r="AD31" s="80">
        <f t="shared" si="8"/>
        <v>19096.599999999977</v>
      </c>
      <c r="AE31" s="80">
        <f t="shared" si="9"/>
        <v>-50463.859999999986</v>
      </c>
      <c r="AF31" s="80">
        <f t="shared" si="10"/>
        <v>-12131.560000000056</v>
      </c>
      <c r="AG31" s="80">
        <f t="shared" si="11"/>
        <v>-47603.300000000047</v>
      </c>
      <c r="AH31" s="80">
        <f t="shared" si="12"/>
        <v>-30292.649999999907</v>
      </c>
      <c r="AI31" s="80">
        <f t="shared" si="13"/>
        <v>-32154.290000000037</v>
      </c>
      <c r="AJ31" s="80">
        <f t="shared" si="14"/>
        <v>-2550.9600000000792</v>
      </c>
      <c r="AK31" s="80"/>
    </row>
    <row r="32" spans="1:40">
      <c r="A32" s="79" t="s">
        <v>61</v>
      </c>
      <c r="N32" s="80">
        <f t="shared" si="3"/>
        <v>-280168.06000000052</v>
      </c>
      <c r="O32" s="80">
        <f t="shared" si="3"/>
        <v>103340.02000000002</v>
      </c>
      <c r="P32" s="80">
        <f t="shared" si="3"/>
        <v>-331662.83999999939</v>
      </c>
      <c r="Q32" s="80">
        <f t="shared" si="3"/>
        <v>-94696.820000000764</v>
      </c>
      <c r="R32" s="80">
        <f t="shared" si="3"/>
        <v>72283.200000000186</v>
      </c>
      <c r="S32" s="80">
        <f t="shared" si="3"/>
        <v>73563.040000000037</v>
      </c>
      <c r="T32" s="80">
        <f t="shared" si="3"/>
        <v>-243590.80000000028</v>
      </c>
      <c r="U32" s="80">
        <f t="shared" si="3"/>
        <v>-26630.890000000596</v>
      </c>
      <c r="V32" s="80">
        <f t="shared" si="3"/>
        <v>-380155.98</v>
      </c>
      <c r="W32" s="80">
        <f t="shared" si="3"/>
        <v>-71614.780000000261</v>
      </c>
      <c r="X32" s="80">
        <f t="shared" si="3"/>
        <v>-195560.23999999976</v>
      </c>
      <c r="Y32" s="80">
        <f t="shared" si="3"/>
        <v>52307.939999999478</v>
      </c>
      <c r="Z32" s="80">
        <f t="shared" si="4"/>
        <v>-305694.45000000019</v>
      </c>
      <c r="AA32" s="80">
        <f t="shared" si="5"/>
        <v>60554.870000000112</v>
      </c>
      <c r="AB32" s="80">
        <f t="shared" si="6"/>
        <v>-78952.849999999627</v>
      </c>
      <c r="AC32" s="80">
        <f t="shared" si="7"/>
        <v>-162853.36620000005</v>
      </c>
      <c r="AD32" s="80">
        <f t="shared" si="8"/>
        <v>-293544.85000000056</v>
      </c>
      <c r="AE32" s="80">
        <f t="shared" si="9"/>
        <v>-266897.90000000037</v>
      </c>
      <c r="AF32" s="80">
        <f t="shared" si="10"/>
        <v>-239160.62000000011</v>
      </c>
      <c r="AG32" s="80">
        <f t="shared" si="11"/>
        <v>-415086.29000000004</v>
      </c>
      <c r="AH32" s="80">
        <f t="shared" si="12"/>
        <v>-309803.91999999946</v>
      </c>
      <c r="AI32" s="80">
        <f t="shared" si="13"/>
        <v>-278386.58999999985</v>
      </c>
      <c r="AJ32" s="80">
        <f t="shared" si="14"/>
        <v>-68965.359999999404</v>
      </c>
      <c r="AK32" s="80"/>
    </row>
    <row r="33" spans="1:37">
      <c r="A33" s="79" t="s">
        <v>62</v>
      </c>
      <c r="N33" s="80">
        <f t="shared" si="3"/>
        <v>-85801.339999999967</v>
      </c>
      <c r="O33" s="80">
        <f t="shared" si="3"/>
        <v>-16376.109999999986</v>
      </c>
      <c r="P33" s="80">
        <f t="shared" si="3"/>
        <v>-17488.710000000021</v>
      </c>
      <c r="Q33" s="80">
        <f t="shared" si="3"/>
        <v>-44290.330000000016</v>
      </c>
      <c r="R33" s="80">
        <f t="shared" si="3"/>
        <v>-60805.765999999945</v>
      </c>
      <c r="S33" s="80">
        <f t="shared" si="3"/>
        <v>-38695.640000000014</v>
      </c>
      <c r="T33" s="80">
        <f t="shared" si="3"/>
        <v>-87474.469999999972</v>
      </c>
      <c r="U33" s="80">
        <f t="shared" si="3"/>
        <v>-44962.079999999958</v>
      </c>
      <c r="V33" s="80">
        <f t="shared" si="3"/>
        <v>-56834.880000000005</v>
      </c>
      <c r="W33" s="80">
        <f t="shared" si="3"/>
        <v>-36508.070000000007</v>
      </c>
      <c r="X33" s="80">
        <f t="shared" si="3"/>
        <v>-51498.040000000037</v>
      </c>
      <c r="Y33" s="80">
        <f t="shared" si="3"/>
        <v>-25975.270000000019</v>
      </c>
      <c r="Z33" s="80">
        <f t="shared" si="4"/>
        <v>-79838.400000000023</v>
      </c>
      <c r="AA33" s="80">
        <f t="shared" si="5"/>
        <v>-23102.380000000005</v>
      </c>
      <c r="AB33" s="80">
        <f t="shared" si="6"/>
        <v>-29611.131999999983</v>
      </c>
      <c r="AC33" s="80">
        <f t="shared" si="7"/>
        <v>-57204.031599999988</v>
      </c>
      <c r="AD33" s="80">
        <f t="shared" si="8"/>
        <v>-52874.920000000042</v>
      </c>
      <c r="AE33" s="80">
        <f t="shared" si="9"/>
        <v>-115296.14000000001</v>
      </c>
      <c r="AF33" s="80">
        <f t="shared" si="10"/>
        <v>-73497.540000000037</v>
      </c>
      <c r="AG33" s="80">
        <f t="shared" si="11"/>
        <v>-88848.079999999958</v>
      </c>
      <c r="AH33" s="80">
        <f t="shared" si="12"/>
        <v>-55153.51999999996</v>
      </c>
      <c r="AI33" s="80">
        <f t="shared" si="13"/>
        <v>-99889.659999999974</v>
      </c>
      <c r="AJ33" s="80">
        <f t="shared" si="14"/>
        <v>-50109.649999999965</v>
      </c>
      <c r="AK33" s="80"/>
    </row>
    <row r="34" spans="1:37">
      <c r="A34" s="79" t="s">
        <v>63</v>
      </c>
      <c r="N34" s="80">
        <f t="shared" si="3"/>
        <v>-81366.729999999981</v>
      </c>
      <c r="O34" s="80">
        <f t="shared" si="3"/>
        <v>54316.929999999935</v>
      </c>
      <c r="P34" s="80">
        <f t="shared" si="3"/>
        <v>28267.869999999995</v>
      </c>
      <c r="Q34" s="80">
        <f t="shared" si="3"/>
        <v>20106.270000000135</v>
      </c>
      <c r="R34" s="80">
        <f t="shared" si="3"/>
        <v>-34951.239999999991</v>
      </c>
      <c r="S34" s="80">
        <f t="shared" si="3"/>
        <v>35826.699999999953</v>
      </c>
      <c r="T34" s="80">
        <f t="shared" si="3"/>
        <v>-41801.670000000158</v>
      </c>
      <c r="U34" s="80">
        <f t="shared" si="3"/>
        <v>9574.3299999998417</v>
      </c>
      <c r="V34" s="80">
        <f t="shared" si="3"/>
        <v>-20557.169999999925</v>
      </c>
      <c r="W34" s="80">
        <f t="shared" si="3"/>
        <v>-12893.719999999972</v>
      </c>
      <c r="X34" s="80">
        <f t="shared" si="3"/>
        <v>19637.080000000075</v>
      </c>
      <c r="Y34" s="80">
        <f t="shared" si="3"/>
        <v>47746.689999999944</v>
      </c>
      <c r="Z34" s="80">
        <f t="shared" si="4"/>
        <v>-93011.809999999939</v>
      </c>
      <c r="AA34" s="80">
        <f t="shared" si="5"/>
        <v>47972.869999999995</v>
      </c>
      <c r="AB34" s="80">
        <f t="shared" si="6"/>
        <v>3144.0100000001257</v>
      </c>
      <c r="AC34" s="80">
        <f t="shared" si="7"/>
        <v>-22985.387700000079</v>
      </c>
      <c r="AD34" s="80">
        <f t="shared" si="8"/>
        <v>37152.469999999972</v>
      </c>
      <c r="AE34" s="80">
        <f t="shared" si="9"/>
        <v>-66293.699999999953</v>
      </c>
      <c r="AF34" s="80">
        <f t="shared" si="10"/>
        <v>-90786.630000000121</v>
      </c>
      <c r="AG34" s="80">
        <f t="shared" si="11"/>
        <v>-119987.28000000003</v>
      </c>
      <c r="AH34" s="80">
        <f t="shared" si="12"/>
        <v>-120152.42000000016</v>
      </c>
      <c r="AI34" s="80">
        <f t="shared" si="13"/>
        <v>-96097.139999999898</v>
      </c>
      <c r="AJ34" s="80">
        <f t="shared" si="14"/>
        <v>-51818.169999999925</v>
      </c>
      <c r="AK34" s="80"/>
    </row>
    <row r="35" spans="1:37">
      <c r="A35" s="79" t="s">
        <v>64</v>
      </c>
      <c r="N35" s="80">
        <f t="shared" si="3"/>
        <v>-17054.800000000047</v>
      </c>
      <c r="O35" s="80">
        <f t="shared" si="3"/>
        <v>72031.570000000007</v>
      </c>
      <c r="P35" s="80">
        <f t="shared" si="3"/>
        <v>41964.73000000004</v>
      </c>
      <c r="Q35" s="80">
        <f t="shared" si="3"/>
        <v>43327.98000000004</v>
      </c>
      <c r="R35" s="80">
        <f t="shared" si="3"/>
        <v>-65292.810000000056</v>
      </c>
      <c r="S35" s="80">
        <f t="shared" si="3"/>
        <v>865.14000000013039</v>
      </c>
      <c r="T35" s="80">
        <f t="shared" si="3"/>
        <v>-44278.070000000065</v>
      </c>
      <c r="U35" s="80">
        <f t="shared" si="3"/>
        <v>1196.5299999999115</v>
      </c>
      <c r="V35" s="80">
        <f t="shared" si="3"/>
        <v>-36500.280000000028</v>
      </c>
      <c r="W35" s="80">
        <f t="shared" si="3"/>
        <v>-16469.930000000051</v>
      </c>
      <c r="X35" s="80">
        <f t="shared" si="3"/>
        <v>20558.009999999951</v>
      </c>
      <c r="Y35" s="80">
        <f t="shared" si="3"/>
        <v>33117.159999999974</v>
      </c>
      <c r="Z35" s="80">
        <f t="shared" si="4"/>
        <v>-124740.37</v>
      </c>
      <c r="AA35" s="80">
        <f t="shared" si="5"/>
        <v>-6952.4799999999814</v>
      </c>
      <c r="AB35" s="80">
        <f t="shared" si="6"/>
        <v>-31048.95000000007</v>
      </c>
      <c r="AC35" s="80">
        <f t="shared" si="7"/>
        <v>-32951.960300000035</v>
      </c>
      <c r="AD35" s="80">
        <f t="shared" si="8"/>
        <v>78982.659999999916</v>
      </c>
      <c r="AE35" s="80">
        <f t="shared" si="9"/>
        <v>-1185.5400000000373</v>
      </c>
      <c r="AF35" s="80">
        <f t="shared" si="10"/>
        <v>-2755.8900000001304</v>
      </c>
      <c r="AG35" s="80">
        <f t="shared" si="11"/>
        <v>-32265.930000000051</v>
      </c>
      <c r="AH35" s="80">
        <f t="shared" si="12"/>
        <v>11453</v>
      </c>
      <c r="AI35" s="80">
        <f t="shared" si="13"/>
        <v>5098.1799999999348</v>
      </c>
      <c r="AJ35" s="80">
        <f t="shared" si="14"/>
        <v>-21748.26999999996</v>
      </c>
      <c r="AK35" s="80"/>
    </row>
  </sheetData>
  <mergeCells count="6">
    <mergeCell ref="A1:A2"/>
    <mergeCell ref="B1:M1"/>
    <mergeCell ref="N1:W1"/>
    <mergeCell ref="Z1:AK1"/>
    <mergeCell ref="Z19:AK19"/>
    <mergeCell ref="N19:Y19"/>
  </mergeCells>
  <conditionalFormatting sqref="N21:Y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:AK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N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ignoredErrors>
    <ignoredError sqref="AL3:AL17 AM3:AM17 AN3:AN14 AN15:AN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0C2C-3399-A94F-9F67-D53A2AB09F1F}">
  <dimension ref="A1:L83"/>
  <sheetViews>
    <sheetView zoomScale="130" zoomScaleNormal="130" workbookViewId="0">
      <selection activeCell="A26" sqref="A26"/>
    </sheetView>
  </sheetViews>
  <sheetFormatPr defaultColWidth="8.85546875" defaultRowHeight="15"/>
  <sheetData>
    <row r="1" spans="1:1">
      <c r="A1" s="53"/>
    </row>
    <row r="83" spans="12:12">
      <c r="L83" s="6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10</vt:i4>
      </vt:variant>
    </vt:vector>
  </HeadingPairs>
  <TitlesOfParts>
    <vt:vector size="16" baseType="lpstr">
      <vt:lpstr>Tarbimisse lubatud</vt:lpstr>
      <vt:lpstr>Tanklate jaemüük</vt:lpstr>
      <vt:lpstr>Hulgimüük</vt:lpstr>
      <vt:lpstr>diislikütus_maakond</vt:lpstr>
      <vt:lpstr>mootoribensiin_maakond</vt:lpstr>
      <vt:lpstr>Kaardid</vt:lpstr>
      <vt:lpstr>'Tanklate jaemüük'!EMTA_kogus</vt:lpstr>
      <vt:lpstr>'Tarbimisse lubatud'!EMTA_kogus</vt:lpstr>
      <vt:lpstr>'Tanklate jaemüük'!Import</vt:lpstr>
      <vt:lpstr>'Tarbimisse lubatud'!Import</vt:lpstr>
      <vt:lpstr>'Tanklate jaemüük'!Prindiala</vt:lpstr>
      <vt:lpstr>'Tarbimisse lubatud'!Prindiala</vt:lpstr>
      <vt:lpstr>'Tanklate jaemüük'!Varu_kogus</vt:lpstr>
      <vt:lpstr>'Tarbimisse lubatud'!Varu_kogus</vt:lpstr>
      <vt:lpstr>'Tanklate jaemüük'!Varu_Liik</vt:lpstr>
      <vt:lpstr>'Tarbimisse lubatud'!Varu_Liik</vt:lpstr>
    </vt:vector>
  </TitlesOfParts>
  <Company>OSPA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Gea-PC</dc:creator>
  <cp:lastModifiedBy>Helen</cp:lastModifiedBy>
  <cp:lastPrinted>2017-10-23T14:22:09Z</cp:lastPrinted>
  <dcterms:created xsi:type="dcterms:W3CDTF">2009-03-17T09:35:14Z</dcterms:created>
  <dcterms:modified xsi:type="dcterms:W3CDTF">2019-10-30T12:37:46Z</dcterms:modified>
</cp:coreProperties>
</file>